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11" firstSheet="1" activeTab="9"/>
  </bookViews>
  <sheets>
    <sheet name="总汇总表" sheetId="36" r:id="rId1"/>
    <sheet name="路基、路面及附属设施日常养护（一类项目）" sheetId="9" r:id="rId2"/>
    <sheet name="桥涵维护（一类项目）" sheetId="1" r:id="rId3"/>
    <sheet name="巡查服务作业" sheetId="11" r:id="rId4"/>
    <sheet name="专项作业" sheetId="7" r:id="rId5"/>
    <sheet name="公路保洁" sheetId="37" r:id="rId6"/>
    <sheet name="路基、路面及附属设施日常养护（二类项目）" sheetId="30" r:id="rId7"/>
    <sheet name="桥涵维护（二类项目）  " sheetId="31" r:id="rId8"/>
    <sheet name="安全生产费（道路日常养护）" sheetId="12" r:id="rId9"/>
    <sheet name="工程量清单汇总表（道路日常养护）" sheetId="26" r:id="rId10"/>
  </sheets>
  <externalReferences>
    <externalReference r:id="rId12"/>
  </externalReferences>
  <definedNames>
    <definedName name="_xlnm.Print_Area" localSheetId="9">'工程量清单汇总表（道路日常养护）'!$A$1:$D$16</definedName>
    <definedName name="_xlnm.Print_Area" localSheetId="5">公路保洁!$A$1:$F$9</definedName>
    <definedName name="_xlnm.Print_Area" localSheetId="6">'路基、路面及附属设施日常养护（二类项目）'!$A$1:$I$141</definedName>
    <definedName name="_xlnm.Print_Area" localSheetId="1">'路基、路面及附属设施日常养护（一类项目）'!$A$1:$G$15</definedName>
    <definedName name="_xlnm.Print_Area" localSheetId="7">'桥涵维护（二类项目）  '!$A$1:$H$75</definedName>
    <definedName name="_xlnm.Print_Area" localSheetId="2">'桥涵维护（一类项目）'!$A$1:$F$7</definedName>
    <definedName name="_xlnm.Print_Area" localSheetId="3">巡查服务作业!$A$1:$F$7</definedName>
    <definedName name="_xlnm.Print_Area" localSheetId="4">专项作业!$A$1:$F$17</definedName>
    <definedName name="_xlnm.Print_Area" localSheetId="0">总汇总表!$A$1:$E$17</definedName>
    <definedName name="_xlnm.Print_Titles" localSheetId="5">公路保洁!$1:$3</definedName>
    <definedName name="_xlnm.Print_Titles" localSheetId="6">'路基、路面及附属设施日常养护（二类项目）'!$1:$3</definedName>
    <definedName name="_xlnm.Print_Titles" localSheetId="1">'路基、路面及附属设施日常养护（一类项目）'!$1:$3</definedName>
    <definedName name="_xlnm.Print_Titles" localSheetId="7">'桥涵维护（二类项目）  '!$1:$3</definedName>
    <definedName name="单价">'[1]2010-05'!$B$5:$Q$9947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<sst xmlns="http://schemas.openxmlformats.org/spreadsheetml/2006/main" count="835" uniqueCount="450">
  <si>
    <t>工程量清单汇总表</t>
  </si>
  <si>
    <t xml:space="preserve">项目名称：怀柔区普通公路日常养护作业第2标段                             </t>
  </si>
  <si>
    <t>货币单位：人民币元</t>
  </si>
  <si>
    <t>序号</t>
  </si>
  <si>
    <t>项目
类别</t>
  </si>
  <si>
    <t>科目名称</t>
  </si>
  <si>
    <t>道路日
常养护</t>
  </si>
  <si>
    <t>合计</t>
  </si>
  <si>
    <t>金额</t>
  </si>
  <si>
    <t>一类</t>
  </si>
  <si>
    <t>路基、路面及附属设施日常养护（一类项目）</t>
  </si>
  <si>
    <t>桥涵维护（一类项目）</t>
  </si>
  <si>
    <t>巡查服务作业（一类项目）</t>
  </si>
  <si>
    <t>一类汇总</t>
  </si>
  <si>
    <t>二类</t>
  </si>
  <si>
    <t>路基、路面及附属设施日常养护（二类项目）</t>
  </si>
  <si>
    <t>桥涵维护（二类项目）</t>
  </si>
  <si>
    <t>二类汇总</t>
  </si>
  <si>
    <t>专项作业</t>
  </si>
  <si>
    <t>公路保洁</t>
  </si>
  <si>
    <t>安全生产费</t>
  </si>
  <si>
    <t>清单合计</t>
  </si>
  <si>
    <t>已包含在清单合计中的安全生产费</t>
  </si>
  <si>
    <t>投标报价</t>
  </si>
  <si>
    <t xml:space="preserve">  货币单位：人民币元</t>
  </si>
  <si>
    <t>类别</t>
  </si>
  <si>
    <t>项目编号</t>
  </si>
  <si>
    <t>项目名称</t>
  </si>
  <si>
    <t>单位</t>
  </si>
  <si>
    <t>数量</t>
  </si>
  <si>
    <t>单价</t>
  </si>
  <si>
    <t>合价</t>
  </si>
  <si>
    <t>路基日常养护</t>
  </si>
  <si>
    <t>202-04-1</t>
  </si>
  <si>
    <t>人工标准整修路肩</t>
  </si>
  <si>
    <t>b</t>
  </si>
  <si>
    <t>二级养护路段</t>
  </si>
  <si>
    <t>㎡</t>
  </si>
  <si>
    <t>c</t>
  </si>
  <si>
    <t>三级养护路段</t>
  </si>
  <si>
    <t>202-04-2</t>
  </si>
  <si>
    <t>人工标准整修边坡及边沟</t>
  </si>
  <si>
    <t>公路附属设施</t>
  </si>
  <si>
    <t>303-01-32</t>
  </si>
  <si>
    <t>公路附属设施维护</t>
  </si>
  <si>
    <t>月</t>
  </si>
  <si>
    <t>303-01-33</t>
  </si>
  <si>
    <t>公里碑、百米桩等油饰</t>
  </si>
  <si>
    <t>a</t>
  </si>
  <si>
    <t>公里碑</t>
  </si>
  <si>
    <t>块</t>
  </si>
  <si>
    <t>百米桩</t>
  </si>
  <si>
    <t>d</t>
  </si>
  <si>
    <t>示警桩油饰</t>
  </si>
  <si>
    <t>个</t>
  </si>
  <si>
    <t>路基、路面及附属设施日常养护（一类项目）合计 人民币</t>
  </si>
  <si>
    <t>502-15-1</t>
  </si>
  <si>
    <t>桥涵经常性检查</t>
  </si>
  <si>
    <t>502-15-2</t>
  </si>
  <si>
    <t>桥涵附属设施维护（含除沥青路面保洁以外的桥梁保洁）</t>
  </si>
  <si>
    <t>502-15-4</t>
  </si>
  <si>
    <t>清理泄水孔</t>
  </si>
  <si>
    <t>座</t>
  </si>
  <si>
    <t>桥涵维护（一类项目）合计 人民币</t>
  </si>
  <si>
    <t>606-02-1</t>
  </si>
  <si>
    <t>日常巡视(每日巡视1次）</t>
  </si>
  <si>
    <t>km</t>
  </si>
  <si>
    <t>606-02-2</t>
  </si>
  <si>
    <t>汛期地质灾害隐患点巡查</t>
  </si>
  <si>
    <t>606-02-3</t>
  </si>
  <si>
    <t>汛期地质灾害隐患点路口值守、流动看守</t>
  </si>
  <si>
    <t>项</t>
  </si>
  <si>
    <t>巡查服务作业（一类项目） 合计 人民币</t>
  </si>
  <si>
    <t>605-05-1</t>
  </si>
  <si>
    <t>数据采集</t>
  </si>
  <si>
    <t>数据采集（人工调查）</t>
  </si>
  <si>
    <t>605-05-2</t>
  </si>
  <si>
    <t>泵站管理</t>
  </si>
  <si>
    <t>季节性排水泵站</t>
  </si>
  <si>
    <t>605-05-3</t>
  </si>
  <si>
    <t>道班服务站运维</t>
  </si>
  <si>
    <t>二类服务站</t>
  </si>
  <si>
    <t>座/处</t>
  </si>
  <si>
    <t>605-05-4</t>
  </si>
  <si>
    <t>防汛</t>
  </si>
  <si>
    <t>防汛备勤（按应急预案进行人员，机械、物资等备勤，含下凹式立交桥桥下值守）</t>
  </si>
  <si>
    <t>605-05-5</t>
  </si>
  <si>
    <t>除雪</t>
  </si>
  <si>
    <t>除雪备勤（按应急预案进行人员，机械、物资等备勤）</t>
  </si>
  <si>
    <t>除雪（小雪3cm以下）</t>
  </si>
  <si>
    <t>次</t>
  </si>
  <si>
    <t>除雪（中雪3-5cm）</t>
  </si>
  <si>
    <t>除雪（大雪5cm以上）</t>
  </si>
  <si>
    <t>专项作业 合计 人民币</t>
  </si>
  <si>
    <t>206-04-2</t>
  </si>
  <si>
    <t>非建成区路线保洁</t>
  </si>
  <si>
    <t>非建成区一类</t>
  </si>
  <si>
    <t>非建成区二类</t>
  </si>
  <si>
    <t>非建成区三类</t>
  </si>
  <si>
    <t>旅游路线保洁</t>
  </si>
  <si>
    <t>公路保洁 合计 人民币</t>
  </si>
  <si>
    <t>单价上限</t>
  </si>
  <si>
    <t>备注</t>
  </si>
  <si>
    <t>202-04-6</t>
  </si>
  <si>
    <t>更换雨水篦子</t>
  </si>
  <si>
    <t>更换水篦子（混凝土）</t>
  </si>
  <si>
    <t>套</t>
  </si>
  <si>
    <t>更换水篦子（铸铁）</t>
  </si>
  <si>
    <t>202-04-7</t>
  </si>
  <si>
    <t>更换井盖（铸铁）</t>
  </si>
  <si>
    <t>202-04-8</t>
  </si>
  <si>
    <t>检查井加固</t>
  </si>
  <si>
    <t>202-04-9</t>
  </si>
  <si>
    <t>雨水篦子加固（不含更换雨篦子）</t>
  </si>
  <si>
    <t>203-02-1</t>
  </si>
  <si>
    <t>清理垃圾、砂石、建筑渣土等</t>
  </si>
  <si>
    <t>m³</t>
  </si>
  <si>
    <t>203-02-3</t>
  </si>
  <si>
    <t>机械清理塌方</t>
  </si>
  <si>
    <t>203-03-1</t>
  </si>
  <si>
    <t>挖方</t>
  </si>
  <si>
    <t>203-04-1</t>
  </si>
  <si>
    <t>天然砂砾回填</t>
  </si>
  <si>
    <t>203-04-2</t>
  </si>
  <si>
    <t>路基换填(回填二灰碎石)</t>
  </si>
  <si>
    <t>203-04-3</t>
  </si>
  <si>
    <t>填方</t>
  </si>
  <si>
    <t>土 (回填新土）</t>
  </si>
  <si>
    <t xml:space="preserve">备防滑料  </t>
  </si>
  <si>
    <r>
      <rPr>
        <sz val="11"/>
        <rFont val="宋体"/>
        <charset val="134"/>
      </rPr>
      <t>m</t>
    </r>
    <r>
      <rPr>
        <vertAlign val="superscript"/>
        <sz val="11"/>
        <rFont val="宋体"/>
        <charset val="134"/>
      </rPr>
      <t>3</t>
    </r>
  </si>
  <si>
    <t>铺筑级配碎石</t>
  </si>
  <si>
    <t>204-02-1</t>
  </si>
  <si>
    <t>现浇混凝土构造物</t>
  </si>
  <si>
    <t>现浇混凝土构造物（C15）</t>
  </si>
  <si>
    <t>现浇混凝土构造物（C20）</t>
  </si>
  <si>
    <t>现浇混凝土构造物（C25）</t>
  </si>
  <si>
    <t>现浇混凝土构造物（C30）</t>
  </si>
  <si>
    <t>e</t>
  </si>
  <si>
    <t xml:space="preserve">光圆钢筋 </t>
  </si>
  <si>
    <t>kg</t>
  </si>
  <si>
    <t>f</t>
  </si>
  <si>
    <t>带肋钢筋（螺纹钢筋）</t>
  </si>
  <si>
    <t>g</t>
  </si>
  <si>
    <t>C20豆石混凝土</t>
  </si>
  <si>
    <t>204-02-2</t>
  </si>
  <si>
    <t>预制安装沟盖板</t>
  </si>
  <si>
    <t>预制安装沟盖板（100*100*20）（含钢筋）</t>
  </si>
  <si>
    <t>m</t>
  </si>
  <si>
    <t>预制安装沟盖板（100*120*20）（含钢筋）</t>
  </si>
  <si>
    <t xml:space="preserve">边沟盖板调顺 </t>
  </si>
  <si>
    <t>更换盖板边沟（80*50*20）（含钢筋）</t>
  </si>
  <si>
    <t>204-02-4</t>
  </si>
  <si>
    <t>预制安装步道砖</t>
  </si>
  <si>
    <t>步道砖60*30*8</t>
  </si>
  <si>
    <t>步道砖50*25*8</t>
  </si>
  <si>
    <t>步道砖40*20*8</t>
  </si>
  <si>
    <t>蘑菇石20*10*8</t>
  </si>
  <si>
    <t>204-02-12</t>
  </si>
  <si>
    <t>C30大方砖</t>
  </si>
  <si>
    <t>204-02-5</t>
  </si>
  <si>
    <t xml:space="preserve">预制安装盲道砖  </t>
  </si>
  <si>
    <t>预制安装盲道砖（250*250*50）</t>
  </si>
  <si>
    <t>204-02-7</t>
  </si>
  <si>
    <t>预制安装草坪砖</t>
  </si>
  <si>
    <t>204-02-8</t>
  </si>
  <si>
    <t>预制安装钢筋混凝土圆管（含挖方、垫层、包封、回填）</t>
  </si>
  <si>
    <t>预制安装D300钢筋混凝土承插口管</t>
  </si>
  <si>
    <t>预制安装D400钢筋混凝土承插口管</t>
  </si>
  <si>
    <t>预制安装D500钢筋混凝土承插口管</t>
  </si>
  <si>
    <t>预制安装D600钢筋混凝土承插口管</t>
  </si>
  <si>
    <t>预制安装D800钢筋混凝土承插口管</t>
  </si>
  <si>
    <t>预制安装D1000钢筋混凝土承插口管</t>
  </si>
  <si>
    <t>预制安装D1200钢筋混凝土承插口管</t>
  </si>
  <si>
    <t>h</t>
  </si>
  <si>
    <t>预制安装D1500钢筋混凝土承插口管</t>
  </si>
  <si>
    <t>i</t>
  </si>
  <si>
    <t>安装D200双壁波纹管</t>
  </si>
  <si>
    <t>j</t>
  </si>
  <si>
    <t>安装D300双壁波纹管</t>
  </si>
  <si>
    <t>k</t>
  </si>
  <si>
    <t>安装D400双壁波纹管</t>
  </si>
  <si>
    <t>l</t>
  </si>
  <si>
    <t>安装D500双壁波纹管</t>
  </si>
  <si>
    <t>安装D600双壁波纹管</t>
  </si>
  <si>
    <t>204-03-2</t>
  </si>
  <si>
    <t>更换边缘石</t>
  </si>
  <si>
    <t>乙1道牙（12*30*49.5cm）</t>
  </si>
  <si>
    <t>乙2道牙（10*30*49.5cm）</t>
  </si>
  <si>
    <t>乙3道牙（10*20*49.5cm）</t>
  </si>
  <si>
    <t>路缘石甲2L50(12*30*49.5cm)</t>
  </si>
  <si>
    <t>路缘石甲1L50(12*35*49.5cm)</t>
  </si>
  <si>
    <t>路缘石甲1L75(12*35*74.5cm)</t>
  </si>
  <si>
    <t>调顺路缘石</t>
  </si>
  <si>
    <t>更换路缘石（12*30*70cm）</t>
  </si>
  <si>
    <t>花岗岩立缘石(20*28*75cm）</t>
  </si>
  <si>
    <t>路缘石（12*30*74.5cm）</t>
  </si>
  <si>
    <t>路缘石（12*35*74.5cm）</t>
  </si>
  <si>
    <t>路缘石（15*25*49.5cm）</t>
  </si>
  <si>
    <t>204-03-3</t>
  </si>
  <si>
    <t>更换大方砖</t>
  </si>
  <si>
    <t>204-03-4</t>
  </si>
  <si>
    <t>更换v型板护砌10*25/25*49.5cm</t>
  </si>
  <si>
    <t>204-04-1</t>
  </si>
  <si>
    <t>网格砖护坡</t>
  </si>
  <si>
    <t>204-04-2</t>
  </si>
  <si>
    <t>混凝土板护坡</t>
  </si>
  <si>
    <t>204-04-3</t>
  </si>
  <si>
    <t>勾缝（凸缝）</t>
  </si>
  <si>
    <t>204-04-13</t>
  </si>
  <si>
    <t>勾缝（平缝）</t>
  </si>
  <si>
    <t>204-04-4</t>
  </si>
  <si>
    <t>砂浆抹面</t>
  </si>
  <si>
    <t>204-04-5</t>
  </si>
  <si>
    <t>浆砌机砖边沟、墙</t>
  </si>
  <si>
    <t>204-04-7</t>
  </si>
  <si>
    <t>六棱砖护坡</t>
  </si>
  <si>
    <t>204-04-14</t>
  </si>
  <si>
    <t xml:space="preserve">拆除旧圬工砌体 </t>
  </si>
  <si>
    <t>204-05-2</t>
  </si>
  <si>
    <t>浆砌片石</t>
  </si>
  <si>
    <t>边沟（浆砌卵石浅边沟 ）</t>
  </si>
  <si>
    <t>挡墙（含挖土方、回填土、泄水管，滤水层等内容）</t>
  </si>
  <si>
    <t>护坡（含挖土方、回填土、垫层等内容）</t>
  </si>
  <si>
    <t>C20片石混凝土挡墙（含挖土方、回填土、泄水管，滤水层等内容）</t>
  </si>
  <si>
    <t>204-05-4</t>
  </si>
  <si>
    <t>地灾挂网破损修复、碎石清理</t>
  </si>
  <si>
    <t>主动防护网</t>
  </si>
  <si>
    <t>被动防护网</t>
  </si>
  <si>
    <t>拆除主动防护网</t>
  </si>
  <si>
    <t>清理地灾点碎石</t>
  </si>
  <si>
    <t>路面日常养护</t>
  </si>
  <si>
    <t>206-04-10</t>
  </si>
  <si>
    <t>清理淤泥</t>
  </si>
  <si>
    <t>206-04-11</t>
  </si>
  <si>
    <t>清理砂石土等遗撒</t>
  </si>
  <si>
    <t>207-02-1</t>
  </si>
  <si>
    <t>路面沥青混凝土面层（含铣刨、粘层油、透层油及路面面层）</t>
  </si>
  <si>
    <t>4cmAC-13沥青混凝土铺筑</t>
  </si>
  <si>
    <t>4cmAC-13沥青混凝土补坑槽（2㎡以下）</t>
  </si>
  <si>
    <t>5cmAC-16沥青混凝土铺筑</t>
  </si>
  <si>
    <t>5cmAC-16沥青混凝土补坑槽（2㎡以下）</t>
  </si>
  <si>
    <t>6cmAC-20沥青混凝土铺筑</t>
  </si>
  <si>
    <t>6cmAC-20沥青混凝土补坑槽（2㎡以下）</t>
  </si>
  <si>
    <t>每增减1cm</t>
  </si>
  <si>
    <t xml:space="preserve">4cm含0.6%抗车辙剂改性沥青混凝土KAC-13 </t>
  </si>
  <si>
    <t>4cmSMA改性沥青混凝土</t>
  </si>
  <si>
    <t>泡沫沥青就地冷再生（再生深度18cm）</t>
  </si>
  <si>
    <t>冷拌冷铺薄层罩面ARCP-5（厚度0.8cm）</t>
  </si>
  <si>
    <t>冷拌冷铺薄层罩面ARCP-10（厚度1.2cm）</t>
  </si>
  <si>
    <t>n</t>
  </si>
  <si>
    <t>ZTS-10沥青混凝土罩面（厚度2cm）</t>
  </si>
  <si>
    <t>o</t>
  </si>
  <si>
    <t>NRP无车辙沥青混凝土（厚度10cm）</t>
  </si>
  <si>
    <t>207-02-2</t>
  </si>
  <si>
    <t>冷拌料补坑槽</t>
  </si>
  <si>
    <t>207-02-4</t>
  </si>
  <si>
    <t>二灰处理路面</t>
  </si>
  <si>
    <t>16cm二灰碎石</t>
  </si>
  <si>
    <t>207-02-5</t>
  </si>
  <si>
    <t>预防性养护</t>
  </si>
  <si>
    <t>稀浆封层1.2cm</t>
  </si>
  <si>
    <t>0.8cm纤维微表处</t>
  </si>
  <si>
    <t>207-02-6</t>
  </si>
  <si>
    <t>透层</t>
  </si>
  <si>
    <t>改性乳化沥青</t>
  </si>
  <si>
    <t>普通乳化沥青</t>
  </si>
  <si>
    <t>207-02-7</t>
  </si>
  <si>
    <t>粘层</t>
  </si>
  <si>
    <t>橡胶沥青防水粘结层</t>
  </si>
  <si>
    <t>高黏乳化沥青</t>
  </si>
  <si>
    <t>207-02-8</t>
  </si>
  <si>
    <t>封层</t>
  </si>
  <si>
    <t>207-02-9</t>
  </si>
  <si>
    <t>灌缝</t>
  </si>
  <si>
    <t>灌缝胶</t>
  </si>
  <si>
    <t>207-02-10</t>
  </si>
  <si>
    <t>路面铣刨（含铣、运）</t>
  </si>
  <si>
    <t>路面铣刨5cm</t>
  </si>
  <si>
    <t>路面铣刨每增减1cm</t>
  </si>
  <si>
    <t>铣刨旧水泥混凝土路面（厚度2cm）</t>
  </si>
  <si>
    <t>207-02-11</t>
  </si>
  <si>
    <t>挖除旧路结构</t>
  </si>
  <si>
    <t>207-02-12</t>
  </si>
  <si>
    <t>水泥混凝土路面</t>
  </si>
  <si>
    <t>C30混凝土硬化路面</t>
  </si>
  <si>
    <t>207-02-14</t>
  </si>
  <si>
    <t>环氧树脂砂浆修补</t>
  </si>
  <si>
    <t>207-02-17</t>
  </si>
  <si>
    <t>卵石混凝土硬化路肩</t>
  </si>
  <si>
    <t>303-01-28</t>
  </si>
  <si>
    <t>新栽公里碑</t>
  </si>
  <si>
    <t>303-01-29</t>
  </si>
  <si>
    <t>新栽百米桩</t>
  </si>
  <si>
    <t>根</t>
  </si>
  <si>
    <t>303-01-30</t>
  </si>
  <si>
    <t>新栽示警桩</t>
  </si>
  <si>
    <t>303-01-31</t>
  </si>
  <si>
    <t>新栽路界桩</t>
  </si>
  <si>
    <t>303-01-34</t>
  </si>
  <si>
    <t>构造物刷涂料</t>
  </si>
  <si>
    <t>303-01-35</t>
  </si>
  <si>
    <t>修复防护网</t>
  </si>
  <si>
    <t>303-01-36</t>
  </si>
  <si>
    <t>泵站清淤（管道及集水池）</t>
  </si>
  <si>
    <t>路基、路面及附属设施日常养护（二类项目）合计 人民币</t>
  </si>
  <si>
    <t>502-15-7</t>
  </si>
  <si>
    <t>混凝土栏杆粉刷</t>
  </si>
  <si>
    <t>502-15-8</t>
  </si>
  <si>
    <t>粉刷方钢栏杆</t>
  </si>
  <si>
    <t>502-15-64</t>
  </si>
  <si>
    <t>粉刷单层方钢护栏</t>
  </si>
  <si>
    <t>502-15-65</t>
  </si>
  <si>
    <t>粉刷金属防护网</t>
  </si>
  <si>
    <t>502-15-66</t>
  </si>
  <si>
    <t>桥体粉刷涂料</t>
  </si>
  <si>
    <t>502-15-67</t>
  </si>
  <si>
    <t>粉刷憎水涂料</t>
  </si>
  <si>
    <t>502-15-9</t>
  </si>
  <si>
    <t>更换栏杆</t>
  </si>
  <si>
    <t>仿木栏杆</t>
  </si>
  <si>
    <t>大理石栏杆</t>
  </si>
  <si>
    <t>镀锌方钢栏杆（壁厚4.5-5mm,立柱140mm，横梁110mm,横梁3根）</t>
  </si>
  <si>
    <t>钢筋混凝土预制栏杆</t>
  </si>
  <si>
    <t>502-15-10</t>
  </si>
  <si>
    <t>桥栏杆修复</t>
  </si>
  <si>
    <t>修复混凝土栏杆</t>
  </si>
  <si>
    <t>修复方钢栏杆</t>
  </si>
  <si>
    <t>修复大理石栏杆</t>
  </si>
  <si>
    <t>修复汉白玉栏杆</t>
  </si>
  <si>
    <t>502-15-68</t>
  </si>
  <si>
    <t>新建单层方钢护栏</t>
  </si>
  <si>
    <t>502-15-69</t>
  </si>
  <si>
    <t>新建汉白玉桥栏杆</t>
  </si>
  <si>
    <t>502-15-70</t>
  </si>
  <si>
    <t>桥梁地袱加高（C40）</t>
  </si>
  <si>
    <t>502-15-12</t>
  </si>
  <si>
    <t>浆砌片石（护坡及锥坡等）</t>
  </si>
  <si>
    <t>502-15-71</t>
  </si>
  <si>
    <t>铣刨混凝土桥面2cm</t>
  </si>
  <si>
    <t>502-15-72</t>
  </si>
  <si>
    <t>铣刨混凝土桥面每增减1cm</t>
  </si>
  <si>
    <t>502-15-73</t>
  </si>
  <si>
    <t>凿除旧钢筋混凝土</t>
  </si>
  <si>
    <t>502-15-74</t>
  </si>
  <si>
    <t>桥面抛丸</t>
  </si>
  <si>
    <t>502-15-16</t>
  </si>
  <si>
    <t>桥面防水</t>
  </si>
  <si>
    <t>502-15-75</t>
  </si>
  <si>
    <t>大理石桥铭牌</t>
  </si>
  <si>
    <t>502-15-76</t>
  </si>
  <si>
    <t>环氧树脂封缝（2遍）</t>
  </si>
  <si>
    <r>
      <rPr>
        <sz val="11"/>
        <rFont val="宋体"/>
        <charset val="134"/>
      </rPr>
      <t>m</t>
    </r>
    <r>
      <rPr>
        <vertAlign val="superscript"/>
        <sz val="11"/>
        <rFont val="宋体"/>
        <charset val="134"/>
      </rPr>
      <t>2</t>
    </r>
  </si>
  <si>
    <t>502-15-77</t>
  </si>
  <si>
    <t xml:space="preserve">环氧树脂砂浆修复 </t>
  </si>
  <si>
    <t>502-15-78</t>
  </si>
  <si>
    <t xml:space="preserve">聚合物砂浆修复 </t>
  </si>
  <si>
    <t>502-15-27</t>
  </si>
  <si>
    <t>步道缘石更换</t>
  </si>
  <si>
    <t>更换混凝土路缘石（12*30*99.5cm）</t>
  </si>
  <si>
    <t>花岗岩立缘石（50*10*35cm）</t>
  </si>
  <si>
    <t>花岗岩立缘石（50*10*28cm）</t>
  </si>
  <si>
    <t>502-15-32</t>
  </si>
  <si>
    <t>橡胶止水带更换</t>
  </si>
  <si>
    <t>502-15-33</t>
  </si>
  <si>
    <t>桥梁混凝土修补</t>
  </si>
  <si>
    <t>502-15-79</t>
  </si>
  <si>
    <t>C20加气混凝土</t>
  </si>
  <si>
    <t>502-15-80</t>
  </si>
  <si>
    <t>混凝土结构防腐处理</t>
  </si>
  <si>
    <t>502-15-81</t>
  </si>
  <si>
    <t>修复钢筋混凝土腹拱圈（C40）</t>
  </si>
  <si>
    <t>502-15-82</t>
  </si>
  <si>
    <t>浇筑C40混凝土-素</t>
  </si>
  <si>
    <t>502-15-83</t>
  </si>
  <si>
    <t>浇筑C50混凝土-素</t>
  </si>
  <si>
    <t>502-15-84</t>
  </si>
  <si>
    <t>HPB300</t>
  </si>
  <si>
    <t>502-15-85</t>
  </si>
  <si>
    <t>HRB400</t>
  </si>
  <si>
    <t>502-15-86</t>
  </si>
  <si>
    <t>钢筋网片</t>
  </si>
  <si>
    <t>502-15-34</t>
  </si>
  <si>
    <t>伸缩缝更换</t>
  </si>
  <si>
    <t>502-15-87</t>
  </si>
  <si>
    <t>C50钢纤维混凝土（修补伸缩缝混凝土保护带）</t>
  </si>
  <si>
    <t>502-15-88</t>
  </si>
  <si>
    <t>C40聚丙烯纤维防水混凝土</t>
  </si>
  <si>
    <t>502-15-89</t>
  </si>
  <si>
    <t>伸缩缝保养</t>
  </si>
  <si>
    <t>502-15-90</t>
  </si>
  <si>
    <t>大理石栏杆圆头</t>
  </si>
  <si>
    <t>502-15-91</t>
  </si>
  <si>
    <t>草袋围堰</t>
  </si>
  <si>
    <t>502-15-92</t>
  </si>
  <si>
    <t>石笼</t>
  </si>
  <si>
    <t>502-15-93</t>
  </si>
  <si>
    <t>抛石</t>
  </si>
  <si>
    <t>502-15-94</t>
  </si>
  <si>
    <t>新栽护栏柱</t>
  </si>
  <si>
    <t>502-15-95</t>
  </si>
  <si>
    <t>更换桥梁栏杆（钢立柱）</t>
  </si>
  <si>
    <t>502-15-96</t>
  </si>
  <si>
    <t>更换防护链（铁）</t>
  </si>
  <si>
    <t>502-15-97</t>
  </si>
  <si>
    <t>安装小型构件</t>
  </si>
  <si>
    <t>502-15-98</t>
  </si>
  <si>
    <t xml:space="preserve">拆除桥梁圬工砌体 </t>
  </si>
  <si>
    <t>502-15-99</t>
  </si>
  <si>
    <t>安装抗震锚栓</t>
  </si>
  <si>
    <t>502-15-100</t>
  </si>
  <si>
    <t>碳纤维布</t>
  </si>
  <si>
    <t>502-15-101</t>
  </si>
  <si>
    <t>桥梁混凝土隔离护栏防腐</t>
  </si>
  <si>
    <t>502-15-102</t>
  </si>
  <si>
    <t>清理桥下及周边杂物</t>
  </si>
  <si>
    <t>502-15-103</t>
  </si>
  <si>
    <t>PVC雨水管-直径110mm</t>
  </si>
  <si>
    <t>502-15-104</t>
  </si>
  <si>
    <t>新建金属防护网</t>
  </si>
  <si>
    <t>502-15-105</t>
  </si>
  <si>
    <t>更换钢结构小构件</t>
  </si>
  <si>
    <t>处</t>
  </si>
  <si>
    <t>502-15-106</t>
  </si>
  <si>
    <t>更换泄水孔</t>
  </si>
  <si>
    <t>502-15-107</t>
  </si>
  <si>
    <t>植筋-孔 15mm</t>
  </si>
  <si>
    <t>延米</t>
  </si>
  <si>
    <t>502-15-108</t>
  </si>
  <si>
    <t>植筋-孔 20mm</t>
  </si>
  <si>
    <t>502-15-109</t>
  </si>
  <si>
    <t>金属构件除锈刷漆</t>
  </si>
  <si>
    <t>502-15-125</t>
  </si>
  <si>
    <t>单柱式520*320桥梁明示牌</t>
  </si>
  <si>
    <t>502-15-126</t>
  </si>
  <si>
    <t>附着式520*320桥梁明示牌</t>
  </si>
  <si>
    <t>502-15-127</t>
  </si>
  <si>
    <t>防抛网</t>
  </si>
  <si>
    <t>502-15-128</t>
  </si>
  <si>
    <t>焊接桥梁钢构件</t>
  </si>
  <si>
    <t>桥涵维护（二类项目）合计 人民币</t>
  </si>
  <si>
    <t>安全生产费（道路日常养护）</t>
  </si>
  <si>
    <t>105-1-1</t>
  </si>
  <si>
    <t>安全生产费（除公路保洁外道路日常养护）</t>
  </si>
  <si>
    <t>总额</t>
  </si>
  <si>
    <t>安全生产费（公路保洁）</t>
  </si>
  <si>
    <t>安全生产费（道路日常养护）合计 人民币</t>
  </si>
  <si>
    <t>工程量清单汇总表（道路日常养护）</t>
  </si>
  <si>
    <t>项目类别</t>
  </si>
  <si>
    <t>清单合计（5+9+10+11+12=13）</t>
  </si>
  <si>
    <t>投标报价（13=15）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</si>
</sst>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_);[Red]\(0\)"/>
    <numFmt numFmtId="179" formatCode="0.00_);[Red]\(0.00\)"/>
    <numFmt numFmtId="180" formatCode="0.0_);[Red]\(0.0\)"/>
    <numFmt numFmtId="181" formatCode="0.000_ "/>
    <numFmt numFmtId="182" formatCode="0.0"/>
  </numFmts>
  <fonts count="30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1"/>
      <name val="等线"/>
      <charset val="134"/>
      <scheme val="minor"/>
    </font>
    <font>
      <sz val="10.5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vertAlign val="superscript"/>
      <sz val="1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8" borderId="18" applyNumberFormat="0" applyAlignment="0" applyProtection="0">
      <alignment vertical="center"/>
    </xf>
    <xf numFmtId="0" fontId="18" fillId="9" borderId="19" applyNumberFormat="0" applyAlignment="0" applyProtection="0">
      <alignment vertical="center"/>
    </xf>
    <xf numFmtId="0" fontId="19" fillId="9" borderId="18" applyNumberFormat="0" applyAlignment="0" applyProtection="0">
      <alignment vertical="center"/>
    </xf>
    <xf numFmtId="0" fontId="20" fillId="10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/>
    <xf numFmtId="0" fontId="28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</cellStyleXfs>
  <cellXfs count="18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177" fontId="3" fillId="0" borderId="0" xfId="0" applyNumberFormat="1" applyFont="1">
      <alignment vertical="center"/>
    </xf>
    <xf numFmtId="177" fontId="1" fillId="0" borderId="0" xfId="0" applyNumberFormat="1" applyFont="1" applyAlignment="1">
      <alignment horizontal="center" vertical="center"/>
    </xf>
    <xf numFmtId="0" fontId="2" fillId="0" borderId="1" xfId="0" applyFont="1" applyBorder="1">
      <alignment vertical="center"/>
    </xf>
    <xf numFmtId="177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77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 applyProtection="1">
      <alignment horizontal="center" vertical="center"/>
      <protection locked="0"/>
    </xf>
    <xf numFmtId="176" fontId="4" fillId="0" borderId="2" xfId="0" applyNumberFormat="1" applyFont="1" applyBorder="1" applyAlignment="1" applyProtection="1">
      <alignment horizontal="center" vertical="center"/>
      <protection hidden="1"/>
    </xf>
    <xf numFmtId="178" fontId="4" fillId="0" borderId="2" xfId="66" applyNumberFormat="1" applyFont="1" applyBorder="1" applyAlignment="1" applyProtection="1">
      <alignment horizontal="center" vertical="center"/>
      <protection hidden="1"/>
    </xf>
    <xf numFmtId="0" fontId="0" fillId="0" borderId="0" xfId="0" applyProtection="1">
      <alignment vertical="center"/>
    </xf>
    <xf numFmtId="0" fontId="5" fillId="3" borderId="0" xfId="52" applyFont="1" applyFill="1" applyProtection="1">
      <alignment vertical="center"/>
    </xf>
    <xf numFmtId="0" fontId="5" fillId="4" borderId="0" xfId="52" applyFont="1" applyFill="1" applyProtection="1">
      <alignment vertical="center"/>
    </xf>
    <xf numFmtId="0" fontId="5" fillId="5" borderId="0" xfId="52" applyFont="1" applyFill="1" applyProtection="1">
      <alignment vertical="center"/>
    </xf>
    <xf numFmtId="0" fontId="5" fillId="6" borderId="0" xfId="52" applyFont="1" applyFill="1" applyProtection="1">
      <alignment vertical="center"/>
    </xf>
    <xf numFmtId="0" fontId="5" fillId="6" borderId="0" xfId="52" applyFont="1" applyFill="1" applyAlignment="1" applyProtection="1">
      <alignment vertical="center" wrapText="1"/>
    </xf>
    <xf numFmtId="0" fontId="5" fillId="6" borderId="0" xfId="52" applyFont="1" applyFill="1" applyAlignment="1" applyProtection="1">
      <alignment horizontal="center" vertical="center"/>
    </xf>
    <xf numFmtId="177" fontId="5" fillId="6" borderId="0" xfId="52" applyNumberFormat="1" applyFont="1" applyFill="1" applyProtection="1">
      <alignment vertical="center"/>
    </xf>
    <xf numFmtId="0" fontId="4" fillId="0" borderId="0" xfId="52" applyFont="1" applyProtection="1">
      <alignment vertical="center"/>
    </xf>
    <xf numFmtId="0" fontId="5" fillId="0" borderId="0" xfId="52" applyFont="1" applyProtection="1">
      <alignment vertical="center"/>
    </xf>
    <xf numFmtId="0" fontId="6" fillId="6" borderId="0" xfId="52" applyFont="1" applyFill="1" applyAlignment="1" applyProtection="1">
      <alignment horizontal="center" vertical="center"/>
    </xf>
    <xf numFmtId="177" fontId="6" fillId="6" borderId="0" xfId="52" applyNumberFormat="1" applyFont="1" applyFill="1" applyAlignment="1" applyProtection="1">
      <alignment horizontal="center" vertical="center"/>
    </xf>
    <xf numFmtId="0" fontId="4" fillId="6" borderId="1" xfId="52" applyFont="1" applyFill="1" applyBorder="1" applyAlignment="1" applyProtection="1">
      <alignment horizontal="left" vertical="center" wrapText="1"/>
    </xf>
    <xf numFmtId="177" fontId="4" fillId="6" borderId="1" xfId="52" applyNumberFormat="1" applyFont="1" applyFill="1" applyBorder="1" applyAlignment="1" applyProtection="1">
      <alignment horizontal="right" vertical="center" wrapText="1"/>
    </xf>
    <xf numFmtId="0" fontId="4" fillId="6" borderId="1" xfId="52" applyFont="1" applyFill="1" applyBorder="1" applyAlignment="1" applyProtection="1">
      <alignment horizontal="right" vertical="center" wrapText="1"/>
    </xf>
    <xf numFmtId="0" fontId="4" fillId="6" borderId="2" xfId="52" applyFont="1" applyFill="1" applyBorder="1" applyAlignment="1" applyProtection="1">
      <alignment horizontal="center" vertical="center" wrapText="1"/>
    </xf>
    <xf numFmtId="177" fontId="4" fillId="6" borderId="2" xfId="52" applyNumberFormat="1" applyFont="1" applyFill="1" applyBorder="1" applyAlignment="1" applyProtection="1">
      <alignment horizontal="center" vertical="center" wrapText="1"/>
    </xf>
    <xf numFmtId="0" fontId="4" fillId="0" borderId="2" xfId="52" applyFont="1" applyFill="1" applyBorder="1" applyAlignment="1" applyProtection="1">
      <alignment horizontal="center" vertical="center" wrapText="1"/>
    </xf>
    <xf numFmtId="0" fontId="4" fillId="0" borderId="2" xfId="52" applyFont="1" applyFill="1" applyBorder="1" applyAlignment="1" applyProtection="1">
      <alignment horizontal="center" vertical="center"/>
    </xf>
    <xf numFmtId="0" fontId="4" fillId="6" borderId="2" xfId="52" applyFont="1" applyFill="1" applyBorder="1" applyAlignment="1" applyProtection="1">
      <alignment horizontal="left" vertical="center" wrapText="1"/>
    </xf>
    <xf numFmtId="2" fontId="4" fillId="6" borderId="2" xfId="52" applyNumberFormat="1" applyFont="1" applyFill="1" applyBorder="1" applyAlignment="1" applyProtection="1">
      <alignment horizontal="center" vertical="center"/>
    </xf>
    <xf numFmtId="177" fontId="4" fillId="6" borderId="2" xfId="52" applyNumberFormat="1" applyFont="1" applyFill="1" applyBorder="1" applyAlignment="1" applyProtection="1">
      <alignment horizontal="center" vertical="center" wrapText="1"/>
      <protection locked="0"/>
    </xf>
    <xf numFmtId="176" fontId="4" fillId="6" borderId="2" xfId="52" applyNumberFormat="1" applyFont="1" applyFill="1" applyBorder="1" applyAlignment="1" applyProtection="1">
      <alignment horizontal="center" vertical="center"/>
    </xf>
    <xf numFmtId="177" fontId="4" fillId="0" borderId="2" xfId="52" applyNumberFormat="1" applyFont="1" applyFill="1" applyBorder="1" applyAlignment="1" applyProtection="1">
      <alignment horizontal="center" vertical="center"/>
    </xf>
    <xf numFmtId="0" fontId="4" fillId="0" borderId="2" xfId="52" applyFont="1" applyFill="1" applyBorder="1" applyProtection="1">
      <alignment vertical="center"/>
    </xf>
    <xf numFmtId="177" fontId="4" fillId="6" borderId="2" xfId="52" applyNumberFormat="1" applyFont="1" applyFill="1" applyBorder="1" applyAlignment="1" applyProtection="1">
      <alignment horizontal="center" vertical="center"/>
      <protection locked="0"/>
    </xf>
    <xf numFmtId="177" fontId="4" fillId="6" borderId="2" xfId="54" applyNumberFormat="1" applyFont="1" applyFill="1" applyBorder="1" applyAlignment="1" applyProtection="1">
      <alignment vertical="center" wrapText="1"/>
    </xf>
    <xf numFmtId="177" fontId="4" fillId="6" borderId="2" xfId="54" applyNumberFormat="1" applyFont="1" applyFill="1" applyBorder="1" applyAlignment="1" applyProtection="1">
      <alignment horizontal="center" vertical="center"/>
    </xf>
    <xf numFmtId="2" fontId="4" fillId="6" borderId="2" xfId="52" applyNumberFormat="1" applyFont="1" applyFill="1" applyBorder="1" applyAlignment="1" applyProtection="1">
      <alignment horizontal="center" vertical="center" wrapText="1"/>
    </xf>
    <xf numFmtId="177" fontId="4" fillId="6" borderId="2" xfId="52" applyNumberFormat="1" applyFont="1" applyFill="1" applyBorder="1" applyAlignment="1" applyProtection="1">
      <alignment horizontal="center" vertical="center"/>
    </xf>
    <xf numFmtId="177" fontId="7" fillId="0" borderId="2" xfId="0" applyNumberFormat="1" applyFont="1" applyFill="1" applyBorder="1" applyAlignment="1" applyProtection="1">
      <alignment horizontal="center" vertical="center"/>
    </xf>
    <xf numFmtId="1" fontId="4" fillId="6" borderId="2" xfId="52" applyNumberFormat="1" applyFont="1" applyFill="1" applyBorder="1" applyAlignment="1" applyProtection="1">
      <alignment horizontal="center" vertical="center"/>
    </xf>
    <xf numFmtId="177" fontId="4" fillId="6" borderId="2" xfId="52" applyNumberFormat="1" applyFont="1" applyFill="1" applyBorder="1" applyAlignment="1" applyProtection="1">
      <alignment vertical="center" wrapText="1"/>
    </xf>
    <xf numFmtId="179" fontId="4" fillId="6" borderId="2" xfId="52" applyNumberFormat="1" applyFont="1" applyFill="1" applyBorder="1" applyAlignment="1" applyProtection="1">
      <alignment horizontal="left" vertical="center" wrapText="1"/>
    </xf>
    <xf numFmtId="179" fontId="4" fillId="6" borderId="2" xfId="52" applyNumberFormat="1" applyFont="1" applyFill="1" applyBorder="1" applyAlignment="1" applyProtection="1">
      <alignment horizontal="center" vertical="center"/>
    </xf>
    <xf numFmtId="180" fontId="4" fillId="6" borderId="2" xfId="57" applyNumberFormat="1" applyFont="1" applyFill="1" applyBorder="1" applyAlignment="1" applyProtection="1">
      <alignment horizontal="center" vertical="center"/>
    </xf>
    <xf numFmtId="177" fontId="4" fillId="6" borderId="2" xfId="57" applyNumberFormat="1" applyFont="1" applyFill="1" applyBorder="1" applyAlignment="1" applyProtection="1">
      <alignment horizontal="center" vertical="center"/>
      <protection locked="0"/>
    </xf>
    <xf numFmtId="0" fontId="4" fillId="6" borderId="2" xfId="52" applyFont="1" applyFill="1" applyBorder="1" applyAlignment="1" applyProtection="1">
      <alignment horizontal="center" vertical="center"/>
    </xf>
    <xf numFmtId="178" fontId="4" fillId="6" borderId="2" xfId="66" applyNumberFormat="1" applyFont="1" applyFill="1" applyBorder="1" applyAlignment="1" applyProtection="1">
      <alignment horizontal="center" vertical="center"/>
      <protection hidden="1"/>
    </xf>
    <xf numFmtId="0" fontId="5" fillId="3" borderId="0" xfId="52" applyFont="1" applyFill="1">
      <alignment vertical="center"/>
    </xf>
    <xf numFmtId="0" fontId="5" fillId="6" borderId="0" xfId="52" applyFont="1" applyFill="1">
      <alignment vertical="center"/>
    </xf>
    <xf numFmtId="0" fontId="5" fillId="6" borderId="0" xfId="52" applyFont="1" applyFill="1" applyAlignment="1">
      <alignment vertical="center" wrapText="1"/>
    </xf>
    <xf numFmtId="0" fontId="5" fillId="6" borderId="0" xfId="52" applyFont="1" applyFill="1" applyAlignment="1">
      <alignment horizontal="center" vertical="center"/>
    </xf>
    <xf numFmtId="177" fontId="5" fillId="6" borderId="0" xfId="52" applyNumberFormat="1" applyFont="1" applyFill="1" applyAlignment="1">
      <alignment horizontal="center" vertical="center"/>
    </xf>
    <xf numFmtId="177" fontId="4" fillId="0" borderId="0" xfId="52" applyNumberFormat="1" applyFont="1">
      <alignment vertical="center"/>
    </xf>
    <xf numFmtId="0" fontId="4" fillId="0" borderId="0" xfId="52" applyFont="1">
      <alignment vertical="center"/>
    </xf>
    <xf numFmtId="0" fontId="5" fillId="0" borderId="0" xfId="52" applyFont="1">
      <alignment vertical="center"/>
    </xf>
    <xf numFmtId="176" fontId="5" fillId="0" borderId="0" xfId="52" applyNumberFormat="1" applyFont="1">
      <alignment vertical="center"/>
    </xf>
    <xf numFmtId="0" fontId="6" fillId="6" borderId="0" xfId="52" applyFont="1" applyFill="1" applyAlignment="1">
      <alignment horizontal="center" vertical="center"/>
    </xf>
    <xf numFmtId="0" fontId="6" fillId="6" borderId="0" xfId="52" applyFont="1" applyFill="1" applyAlignment="1">
      <alignment horizontal="center" vertical="center" wrapText="1"/>
    </xf>
    <xf numFmtId="177" fontId="6" fillId="6" borderId="0" xfId="52" applyNumberFormat="1" applyFont="1" applyFill="1" applyAlignment="1">
      <alignment horizontal="center" vertical="center"/>
    </xf>
    <xf numFmtId="0" fontId="4" fillId="6" borderId="1" xfId="52" applyFont="1" applyFill="1" applyBorder="1" applyAlignment="1">
      <alignment horizontal="left" vertical="center" wrapText="1"/>
    </xf>
    <xf numFmtId="177" fontId="4" fillId="6" borderId="1" xfId="52" applyNumberFormat="1" applyFont="1" applyFill="1" applyBorder="1" applyAlignment="1">
      <alignment horizontal="right" vertical="center" wrapText="1"/>
    </xf>
    <xf numFmtId="0" fontId="4" fillId="6" borderId="1" xfId="52" applyFont="1" applyFill="1" applyBorder="1" applyAlignment="1">
      <alignment horizontal="right" vertical="center" wrapText="1"/>
    </xf>
    <xf numFmtId="0" fontId="4" fillId="6" borderId="2" xfId="52" applyFont="1" applyFill="1" applyBorder="1" applyAlignment="1">
      <alignment horizontal="center" vertical="center" wrapText="1"/>
    </xf>
    <xf numFmtId="177" fontId="4" fillId="6" borderId="2" xfId="52" applyNumberFormat="1" applyFont="1" applyFill="1" applyBorder="1" applyAlignment="1">
      <alignment horizontal="center" vertical="center" wrapText="1"/>
    </xf>
    <xf numFmtId="177" fontId="4" fillId="0" borderId="2" xfId="52" applyNumberFormat="1" applyFont="1" applyFill="1" applyBorder="1" applyAlignment="1">
      <alignment horizontal="center" vertical="center" wrapText="1"/>
    </xf>
    <xf numFmtId="0" fontId="4" fillId="6" borderId="2" xfId="52" applyFont="1" applyFill="1" applyBorder="1" applyAlignment="1">
      <alignment vertical="center" wrapText="1"/>
    </xf>
    <xf numFmtId="0" fontId="4" fillId="6" borderId="2" xfId="52" applyFont="1" applyFill="1" applyBorder="1" applyAlignment="1">
      <alignment horizontal="center" vertical="center"/>
    </xf>
    <xf numFmtId="177" fontId="4" fillId="6" borderId="2" xfId="52" applyNumberFormat="1" applyFont="1" applyFill="1" applyBorder="1" applyAlignment="1">
      <alignment horizontal="center" vertical="center"/>
    </xf>
    <xf numFmtId="176" fontId="4" fillId="6" borderId="2" xfId="52" applyNumberFormat="1" applyFont="1" applyFill="1" applyBorder="1" applyAlignment="1">
      <alignment horizontal="center" vertical="center"/>
    </xf>
    <xf numFmtId="177" fontId="4" fillId="0" borderId="2" xfId="52" applyNumberFormat="1" applyFont="1" applyFill="1" applyBorder="1" applyAlignment="1">
      <alignment horizontal="center" vertical="center"/>
    </xf>
    <xf numFmtId="1" fontId="4" fillId="6" borderId="2" xfId="52" applyNumberFormat="1" applyFont="1" applyFill="1" applyBorder="1" applyAlignment="1">
      <alignment horizontal="center" vertical="center"/>
    </xf>
    <xf numFmtId="0" fontId="4" fillId="6" borderId="2" xfId="54" applyFont="1" applyFill="1" applyBorder="1" applyAlignment="1">
      <alignment vertical="center" wrapText="1"/>
    </xf>
    <xf numFmtId="0" fontId="4" fillId="6" borderId="2" xfId="52" applyFont="1" applyFill="1" applyBorder="1" applyAlignment="1">
      <alignment horizontal="left" vertical="center" wrapText="1"/>
    </xf>
    <xf numFmtId="176" fontId="4" fillId="6" borderId="2" xfId="59" applyNumberFormat="1" applyFont="1" applyFill="1" applyBorder="1" applyAlignment="1">
      <alignment horizontal="center" vertical="center"/>
    </xf>
    <xf numFmtId="176" fontId="4" fillId="6" borderId="2" xfId="59" applyNumberFormat="1" applyFont="1" applyFill="1" applyBorder="1" applyAlignment="1">
      <alignment horizontal="left" vertical="center" wrapText="1"/>
    </xf>
    <xf numFmtId="2" fontId="4" fillId="6" borderId="2" xfId="52" applyNumberFormat="1" applyFont="1" applyFill="1" applyBorder="1" applyAlignment="1">
      <alignment horizontal="center" vertical="center"/>
    </xf>
    <xf numFmtId="0" fontId="4" fillId="0" borderId="2" xfId="52" applyFont="1" applyFill="1" applyBorder="1" applyAlignment="1">
      <alignment horizontal="center" vertical="center"/>
    </xf>
    <xf numFmtId="176" fontId="4" fillId="0" borderId="2" xfId="52" applyNumberFormat="1" applyFont="1" applyFill="1" applyBorder="1" applyAlignment="1">
      <alignment horizontal="center" vertical="center"/>
    </xf>
    <xf numFmtId="0" fontId="4" fillId="0" borderId="2" xfId="52" applyFont="1" applyFill="1" applyBorder="1">
      <alignment vertical="center"/>
    </xf>
    <xf numFmtId="0" fontId="5" fillId="0" borderId="0" xfId="52" applyFont="1" applyAlignment="1">
      <alignment vertical="center" wrapText="1"/>
    </xf>
    <xf numFmtId="0" fontId="8" fillId="6" borderId="2" xfId="67" applyFont="1" applyFill="1" applyBorder="1" applyAlignment="1">
      <alignment horizontal="left" vertical="center" wrapText="1"/>
    </xf>
    <xf numFmtId="2" fontId="8" fillId="6" borderId="2" xfId="61" applyNumberFormat="1" applyFont="1" applyFill="1" applyBorder="1" applyAlignment="1">
      <alignment horizontal="center" vertical="center"/>
    </xf>
    <xf numFmtId="0" fontId="4" fillId="6" borderId="3" xfId="52" applyFont="1" applyFill="1" applyBorder="1" applyAlignment="1">
      <alignment horizontal="center" vertical="center"/>
    </xf>
    <xf numFmtId="0" fontId="4" fillId="6" borderId="5" xfId="52" applyFont="1" applyFill="1" applyBorder="1" applyAlignment="1">
      <alignment horizontal="center" vertical="center"/>
    </xf>
    <xf numFmtId="0" fontId="4" fillId="6" borderId="5" xfId="52" applyFont="1" applyFill="1" applyBorder="1" applyAlignment="1">
      <alignment horizontal="center" vertical="center" wrapText="1"/>
    </xf>
    <xf numFmtId="177" fontId="4" fillId="6" borderId="4" xfId="52" applyNumberFormat="1" applyFont="1" applyFill="1" applyBorder="1" applyAlignment="1">
      <alignment horizontal="center" vertical="center"/>
    </xf>
    <xf numFmtId="177" fontId="4" fillId="0" borderId="2" xfId="52" applyNumberFormat="1" applyFont="1" applyFill="1" applyBorder="1">
      <alignment vertical="center"/>
    </xf>
    <xf numFmtId="178" fontId="4" fillId="6" borderId="0" xfId="66" applyNumberFormat="1" applyFont="1" applyFill="1" applyBorder="1" applyAlignment="1" applyProtection="1">
      <alignment horizontal="center" vertical="center"/>
      <protection hidden="1"/>
    </xf>
    <xf numFmtId="0" fontId="5" fillId="0" borderId="0" xfId="52" applyFont="1" applyAlignment="1">
      <alignment horizontal="left" vertical="center" wrapText="1"/>
    </xf>
    <xf numFmtId="0" fontId="5" fillId="0" borderId="0" xfId="52" applyFont="1" applyAlignment="1">
      <alignment horizontal="center" vertical="center"/>
    </xf>
    <xf numFmtId="0" fontId="3" fillId="0" borderId="0" xfId="52" applyFont="1" applyAlignment="1">
      <alignment horizontal="center" vertical="center"/>
    </xf>
    <xf numFmtId="177" fontId="3" fillId="0" borderId="0" xfId="52" applyNumberFormat="1" applyFont="1" applyAlignment="1">
      <alignment horizontal="center" vertical="center"/>
    </xf>
    <xf numFmtId="0" fontId="3" fillId="0" borderId="0" xfId="52" applyFont="1">
      <alignment vertical="center"/>
    </xf>
    <xf numFmtId="0" fontId="1" fillId="0" borderId="0" xfId="52" applyFont="1" applyAlignment="1">
      <alignment horizontal="center" vertical="center"/>
    </xf>
    <xf numFmtId="177" fontId="1" fillId="0" borderId="0" xfId="52" applyNumberFormat="1" applyFont="1" applyAlignment="1">
      <alignment horizontal="center" vertical="center"/>
    </xf>
    <xf numFmtId="0" fontId="4" fillId="0" borderId="1" xfId="52" applyFont="1" applyBorder="1" applyAlignment="1">
      <alignment horizontal="left" vertical="center" wrapText="1"/>
    </xf>
    <xf numFmtId="177" fontId="4" fillId="0" borderId="1" xfId="52" applyNumberFormat="1" applyFont="1" applyBorder="1" applyAlignment="1">
      <alignment horizontal="right" vertical="center" wrapText="1"/>
    </xf>
    <xf numFmtId="0" fontId="4" fillId="0" borderId="1" xfId="52" applyFont="1" applyBorder="1" applyAlignment="1">
      <alignment horizontal="right" vertical="center" wrapText="1"/>
    </xf>
    <xf numFmtId="0" fontId="4" fillId="0" borderId="2" xfId="52" applyFont="1" applyBorder="1" applyAlignment="1">
      <alignment horizontal="center" vertical="center" wrapText="1"/>
    </xf>
    <xf numFmtId="177" fontId="4" fillId="0" borderId="2" xfId="52" applyNumberFormat="1" applyFont="1" applyBorder="1" applyAlignment="1">
      <alignment horizontal="center" vertical="center" wrapText="1"/>
    </xf>
    <xf numFmtId="176" fontId="4" fillId="0" borderId="2" xfId="59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2" fontId="2" fillId="0" borderId="2" xfId="52" applyNumberFormat="1" applyFont="1" applyBorder="1" applyAlignment="1">
      <alignment horizontal="center" vertical="center"/>
    </xf>
    <xf numFmtId="177" fontId="2" fillId="0" borderId="2" xfId="52" applyNumberFormat="1" applyFont="1" applyBorder="1" applyAlignment="1">
      <alignment horizontal="center" vertical="center"/>
    </xf>
    <xf numFmtId="176" fontId="2" fillId="0" borderId="2" xfId="52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77" fontId="2" fillId="0" borderId="2" xfId="52" applyNumberFormat="1" applyFont="1" applyBorder="1" applyAlignment="1" applyProtection="1">
      <alignment horizontal="center" vertical="center"/>
      <protection locked="0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3" xfId="52" applyFont="1" applyBorder="1" applyAlignment="1">
      <alignment horizontal="center" vertical="center"/>
    </xf>
    <xf numFmtId="0" fontId="4" fillId="0" borderId="5" xfId="52" applyFont="1" applyBorder="1" applyAlignment="1">
      <alignment horizontal="center" vertical="center"/>
    </xf>
    <xf numFmtId="177" fontId="4" fillId="0" borderId="4" xfId="52" applyNumberFormat="1" applyFont="1" applyBorder="1" applyAlignment="1">
      <alignment horizontal="center" vertical="center"/>
    </xf>
    <xf numFmtId="0" fontId="5" fillId="6" borderId="0" xfId="0" applyFont="1" applyFill="1">
      <alignment vertical="center"/>
    </xf>
    <xf numFmtId="0" fontId="5" fillId="6" borderId="0" xfId="0" applyFont="1" applyFill="1" applyAlignment="1">
      <alignment vertical="center" wrapText="1"/>
    </xf>
    <xf numFmtId="0" fontId="5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177" fontId="3" fillId="6" borderId="0" xfId="0" applyNumberFormat="1" applyFont="1" applyFill="1">
      <alignment vertical="center"/>
    </xf>
    <xf numFmtId="0" fontId="3" fillId="6" borderId="0" xfId="0" applyFont="1" applyFill="1">
      <alignment vertical="center"/>
    </xf>
    <xf numFmtId="0" fontId="1" fillId="6" borderId="0" xfId="0" applyFont="1" applyFill="1" applyAlignment="1">
      <alignment horizontal="center" vertical="center"/>
    </xf>
    <xf numFmtId="177" fontId="1" fillId="6" borderId="0" xfId="0" applyNumberFormat="1" applyFont="1" applyFill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177" fontId="4" fillId="6" borderId="2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181" fontId="4" fillId="6" borderId="2" xfId="59" applyNumberFormat="1" applyFont="1" applyFill="1" applyBorder="1" applyAlignment="1">
      <alignment horizontal="center" vertical="center"/>
    </xf>
    <xf numFmtId="177" fontId="2" fillId="6" borderId="2" xfId="52" applyNumberFormat="1" applyFont="1" applyFill="1" applyBorder="1" applyAlignment="1">
      <alignment horizontal="center" vertical="center"/>
    </xf>
    <xf numFmtId="176" fontId="2" fillId="6" borderId="2" xfId="52" applyNumberFormat="1" applyFont="1" applyFill="1" applyBorder="1" applyAlignment="1">
      <alignment horizontal="center" vertical="center"/>
    </xf>
    <xf numFmtId="177" fontId="2" fillId="6" borderId="2" xfId="52" applyNumberFormat="1" applyFont="1" applyFill="1" applyBorder="1" applyAlignment="1" applyProtection="1">
      <alignment horizontal="center" vertical="center"/>
      <protection locked="0"/>
    </xf>
    <xf numFmtId="1" fontId="4" fillId="6" borderId="2" xfId="0" applyNumberFormat="1" applyFont="1" applyFill="1" applyBorder="1" applyAlignment="1">
      <alignment horizontal="center" vertical="center" wrapText="1"/>
    </xf>
    <xf numFmtId="177" fontId="4" fillId="6" borderId="2" xfId="0" applyNumberFormat="1" applyFont="1" applyFill="1" applyBorder="1" applyAlignment="1" applyProtection="1">
      <alignment horizontal="center" vertical="center" wrapText="1"/>
      <protection locked="0"/>
    </xf>
    <xf numFmtId="1" fontId="2" fillId="6" borderId="2" xfId="52" applyNumberFormat="1" applyFont="1" applyFill="1" applyBorder="1" applyAlignment="1">
      <alignment horizontal="center" vertical="center"/>
    </xf>
    <xf numFmtId="1" fontId="4" fillId="6" borderId="2" xfId="0" applyNumberFormat="1" applyFont="1" applyFill="1" applyBorder="1" applyAlignment="1">
      <alignment horizontal="center" vertical="center"/>
    </xf>
    <xf numFmtId="182" fontId="4" fillId="6" borderId="2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right" vertical="center"/>
    </xf>
    <xf numFmtId="177" fontId="4" fillId="6" borderId="2" xfId="0" applyNumberFormat="1" applyFont="1" applyFill="1" applyBorder="1" applyAlignment="1">
      <alignment horizontal="right" vertical="center"/>
    </xf>
    <xf numFmtId="0" fontId="5" fillId="6" borderId="0" xfId="52" applyFont="1" applyFill="1" applyAlignment="1">
      <alignment horizontal="left" vertical="center" wrapText="1"/>
    </xf>
    <xf numFmtId="177" fontId="5" fillId="6" borderId="0" xfId="52" applyNumberFormat="1" applyFont="1" applyFill="1">
      <alignment vertical="center"/>
    </xf>
    <xf numFmtId="176" fontId="4" fillId="6" borderId="2" xfId="59" applyNumberFormat="1" applyFont="1" applyFill="1" applyBorder="1" applyAlignment="1">
      <alignment vertical="center"/>
    </xf>
    <xf numFmtId="177" fontId="4" fillId="6" borderId="2" xfId="59" applyNumberFormat="1" applyFont="1" applyFill="1" applyBorder="1" applyAlignment="1" applyProtection="1">
      <alignment horizontal="center" vertical="center"/>
      <protection locked="0"/>
    </xf>
    <xf numFmtId="176" fontId="4" fillId="6" borderId="2" xfId="59" applyNumberFormat="1" applyFont="1" applyFill="1" applyBorder="1" applyAlignment="1">
      <alignment vertical="center" wrapText="1"/>
    </xf>
    <xf numFmtId="0" fontId="4" fillId="6" borderId="2" xfId="52" applyFont="1" applyFill="1" applyBorder="1" applyAlignment="1">
      <alignment horizontal="right" vertical="center"/>
    </xf>
    <xf numFmtId="177" fontId="4" fillId="6" borderId="2" xfId="52" applyNumberFormat="1" applyFont="1" applyFill="1" applyBorder="1" applyAlignment="1">
      <alignment horizontal="right" vertical="center"/>
    </xf>
    <xf numFmtId="0" fontId="5" fillId="6" borderId="0" xfId="0" applyFont="1" applyFill="1" applyAlignment="1">
      <alignment horizontal="left" vertical="center" wrapText="1"/>
    </xf>
    <xf numFmtId="177" fontId="4" fillId="6" borderId="2" xfId="0" applyNumberFormat="1" applyFont="1" applyFill="1" applyBorder="1" applyAlignment="1" applyProtection="1">
      <alignment horizontal="center" vertical="center"/>
      <protection locked="0"/>
    </xf>
    <xf numFmtId="177" fontId="4" fillId="6" borderId="2" xfId="0" applyNumberFormat="1" applyFont="1" applyFill="1" applyBorder="1" applyAlignment="1">
      <alignment horizontal="center" vertical="center"/>
    </xf>
    <xf numFmtId="0" fontId="3" fillId="6" borderId="0" xfId="52" applyFont="1" applyFill="1" applyAlignment="1">
      <alignment horizontal="center" vertical="center"/>
    </xf>
    <xf numFmtId="177" fontId="3" fillId="6" borderId="0" xfId="52" applyNumberFormat="1" applyFont="1" applyFill="1" applyAlignment="1">
      <alignment horizontal="center" vertical="center"/>
    </xf>
    <xf numFmtId="0" fontId="3" fillId="6" borderId="0" xfId="52" applyFont="1" applyFill="1">
      <alignment vertical="center"/>
    </xf>
    <xf numFmtId="0" fontId="1" fillId="6" borderId="0" xfId="52" applyFont="1" applyFill="1" applyAlignment="1">
      <alignment horizontal="center" vertical="center"/>
    </xf>
    <xf numFmtId="177" fontId="1" fillId="6" borderId="0" xfId="52" applyNumberFormat="1" applyFont="1" applyFill="1" applyAlignment="1">
      <alignment horizontal="center" vertical="center"/>
    </xf>
    <xf numFmtId="0" fontId="2" fillId="0" borderId="6" xfId="52" applyFont="1" applyBorder="1" applyAlignment="1">
      <alignment horizontal="center" vertical="center" wrapText="1"/>
    </xf>
    <xf numFmtId="0" fontId="2" fillId="6" borderId="2" xfId="52" applyFont="1" applyFill="1" applyBorder="1" applyAlignment="1">
      <alignment horizontal="center" vertical="center"/>
    </xf>
    <xf numFmtId="0" fontId="2" fillId="0" borderId="7" xfId="52" applyFont="1" applyBorder="1" applyAlignment="1">
      <alignment horizontal="center" vertical="center" wrapText="1"/>
    </xf>
    <xf numFmtId="2" fontId="2" fillId="6" borderId="2" xfId="52" applyNumberFormat="1" applyFont="1" applyFill="1" applyBorder="1" applyAlignment="1">
      <alignment horizontal="center" vertical="center"/>
    </xf>
    <xf numFmtId="182" fontId="2" fillId="6" borderId="2" xfId="52" applyNumberFormat="1" applyFont="1" applyFill="1" applyBorder="1" applyAlignment="1">
      <alignment horizontal="center" vertical="center"/>
    </xf>
    <xf numFmtId="0" fontId="4" fillId="0" borderId="2" xfId="52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4" xfId="0" applyFont="1" applyBorder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3" xfId="49"/>
    <cellStyle name="常规 15" xfId="50"/>
    <cellStyle name="常规 16" xfId="51"/>
    <cellStyle name="常规 2" xfId="52"/>
    <cellStyle name="常规 2 10 2" xfId="53"/>
    <cellStyle name="常规 2 2" xfId="54"/>
    <cellStyle name="常规 26 2" xfId="55"/>
    <cellStyle name="常规 27" xfId="56"/>
    <cellStyle name="常规 3" xfId="57"/>
    <cellStyle name="常规 3 2" xfId="58"/>
    <cellStyle name="常规 3 2 2" xfId="59"/>
    <cellStyle name="常规 3 3" xfId="60"/>
    <cellStyle name="常规 4" xfId="61"/>
    <cellStyle name="常规 5" xfId="62"/>
    <cellStyle name="常规 6" xfId="63"/>
    <cellStyle name="常规 7" xfId="64"/>
    <cellStyle name="常规 8" xfId="65"/>
    <cellStyle name="常规_Sheet1" xfId="66"/>
    <cellStyle name="常规_附件2：养护工程清单（2015补充）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单位"/>
      <sheetName val="常用项目"/>
      <sheetName val="报出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view="pageBreakPreview" zoomScaleNormal="100" workbookViewId="0">
      <selection activeCell="E10" sqref="E10"/>
    </sheetView>
  </sheetViews>
  <sheetFormatPr defaultColWidth="9" defaultRowHeight="14.25" outlineLevelCol="4"/>
  <cols>
    <col min="1" max="1" width="4.625" customWidth="1"/>
    <col min="2" max="2" width="7.5" customWidth="1"/>
    <col min="3" max="3" width="27.5" customWidth="1"/>
    <col min="4" max="4" width="18.875" customWidth="1"/>
    <col min="5" max="5" width="19.875" customWidth="1"/>
    <col min="6" max="6" width="10.375"/>
  </cols>
  <sheetData>
    <row r="1" ht="35.1" customHeight="1" spans="1:5">
      <c r="A1" s="1" t="s">
        <v>0</v>
      </c>
      <c r="B1" s="1"/>
      <c r="C1" s="1"/>
      <c r="D1" s="1"/>
      <c r="E1" s="1"/>
    </row>
    <row r="2" ht="35.1" customHeight="1" spans="1:5">
      <c r="A2" s="175" t="s">
        <v>1</v>
      </c>
      <c r="B2" s="175"/>
      <c r="C2" s="175"/>
      <c r="D2" s="175"/>
      <c r="E2" s="176" t="s">
        <v>2</v>
      </c>
    </row>
    <row r="3" ht="50.45" customHeight="1" spans="1:5">
      <c r="A3" s="177" t="s">
        <v>3</v>
      </c>
      <c r="B3" s="178" t="s">
        <v>4</v>
      </c>
      <c r="C3" s="178" t="s">
        <v>5</v>
      </c>
      <c r="D3" s="178" t="s">
        <v>6</v>
      </c>
      <c r="E3" s="179" t="s">
        <v>7</v>
      </c>
    </row>
    <row r="4" ht="27" customHeight="1" spans="1:5">
      <c r="A4" s="180"/>
      <c r="B4" s="5"/>
      <c r="C4" s="5"/>
      <c r="D4" s="5" t="s">
        <v>8</v>
      </c>
      <c r="E4" s="181" t="s">
        <v>8</v>
      </c>
    </row>
    <row r="5" ht="60.6" customHeight="1" spans="1:5">
      <c r="A5" s="180">
        <v>1</v>
      </c>
      <c r="B5" s="4" t="s">
        <v>9</v>
      </c>
      <c r="C5" s="6" t="s">
        <v>10</v>
      </c>
      <c r="D5" s="5">
        <f>'工程量清单汇总表（道路日常养护）'!D4</f>
        <v>0</v>
      </c>
      <c r="E5" s="181">
        <f>SUM(D5)</f>
        <v>0</v>
      </c>
    </row>
    <row r="6" ht="35.1" customHeight="1" spans="1:5">
      <c r="A6" s="180">
        <v>2</v>
      </c>
      <c r="B6" s="4"/>
      <c r="C6" s="6" t="s">
        <v>11</v>
      </c>
      <c r="D6" s="5">
        <f>'工程量清单汇总表（道路日常养护）'!D5</f>
        <v>0</v>
      </c>
      <c r="E6" s="181">
        <f t="shared" ref="E6:E18" si="0">SUM(D6)</f>
        <v>0</v>
      </c>
    </row>
    <row r="7" ht="35.1" customHeight="1" spans="1:5">
      <c r="A7" s="180">
        <v>4</v>
      </c>
      <c r="B7" s="4"/>
      <c r="C7" s="6" t="s">
        <v>12</v>
      </c>
      <c r="D7" s="5">
        <f>'工程量清单汇总表（道路日常养护）'!D6</f>
        <v>0</v>
      </c>
      <c r="E7" s="181">
        <f t="shared" si="0"/>
        <v>0</v>
      </c>
    </row>
    <row r="8" ht="35.1" customHeight="1" spans="1:5">
      <c r="A8" s="180">
        <v>5</v>
      </c>
      <c r="B8" s="4"/>
      <c r="C8" s="6" t="s">
        <v>13</v>
      </c>
      <c r="D8" s="5">
        <f>'工程量清单汇总表（道路日常养护）'!D7</f>
        <v>0</v>
      </c>
      <c r="E8" s="181">
        <f t="shared" si="0"/>
        <v>0</v>
      </c>
    </row>
    <row r="9" ht="74.1" customHeight="1" spans="1:5">
      <c r="A9" s="180">
        <v>6</v>
      </c>
      <c r="B9" s="4" t="s">
        <v>14</v>
      </c>
      <c r="C9" s="6" t="s">
        <v>15</v>
      </c>
      <c r="D9" s="5">
        <f>'工程量清单汇总表（道路日常养护）'!D8</f>
        <v>0</v>
      </c>
      <c r="E9" s="181">
        <f t="shared" si="0"/>
        <v>0</v>
      </c>
    </row>
    <row r="10" ht="35.1" customHeight="1" spans="1:5">
      <c r="A10" s="180">
        <v>7</v>
      </c>
      <c r="B10" s="4"/>
      <c r="C10" s="6" t="s">
        <v>16</v>
      </c>
      <c r="D10" s="5">
        <f>'工程量清单汇总表（道路日常养护）'!D9</f>
        <v>0</v>
      </c>
      <c r="E10" s="181">
        <f t="shared" si="0"/>
        <v>0</v>
      </c>
    </row>
    <row r="11" ht="35.1" customHeight="1" spans="1:5">
      <c r="A11" s="180">
        <v>9</v>
      </c>
      <c r="B11" s="4"/>
      <c r="C11" s="6" t="s">
        <v>17</v>
      </c>
      <c r="D11" s="5">
        <f>'工程量清单汇总表（道路日常养护）'!D10</f>
        <v>0</v>
      </c>
      <c r="E11" s="181">
        <f t="shared" si="0"/>
        <v>0</v>
      </c>
    </row>
    <row r="12" ht="35.1" customHeight="1" spans="1:5">
      <c r="A12" s="180">
        <v>10</v>
      </c>
      <c r="B12" s="20" t="s">
        <v>18</v>
      </c>
      <c r="C12" s="20"/>
      <c r="D12" s="4">
        <f>'工程量清单汇总表（道路日常养护）'!D11</f>
        <v>0</v>
      </c>
      <c r="E12" s="181">
        <f t="shared" si="0"/>
        <v>0</v>
      </c>
    </row>
    <row r="13" ht="35.1" customHeight="1" spans="1:5">
      <c r="A13" s="180">
        <v>11</v>
      </c>
      <c r="B13" s="8" t="s">
        <v>19</v>
      </c>
      <c r="C13" s="9"/>
      <c r="D13" s="4">
        <f>'工程量清单汇总表（道路日常养护）'!D12</f>
        <v>0</v>
      </c>
      <c r="E13" s="181">
        <f t="shared" si="0"/>
        <v>0</v>
      </c>
    </row>
    <row r="14" ht="35.1" customHeight="1" spans="1:5">
      <c r="A14" s="180">
        <v>12</v>
      </c>
      <c r="B14" s="10" t="s">
        <v>20</v>
      </c>
      <c r="C14" s="10"/>
      <c r="D14" s="4">
        <f>'工程量清单汇总表（道路日常养护）'!D13</f>
        <v>0</v>
      </c>
      <c r="E14" s="181">
        <f t="shared" si="0"/>
        <v>0</v>
      </c>
    </row>
    <row r="15" ht="35.1" customHeight="1" spans="1:5">
      <c r="A15" s="180">
        <v>13</v>
      </c>
      <c r="B15" s="10" t="s">
        <v>21</v>
      </c>
      <c r="C15" s="10"/>
      <c r="D15" s="4">
        <f>'工程量清单汇总表（道路日常养护）'!D14</f>
        <v>0</v>
      </c>
      <c r="E15" s="181">
        <f t="shared" si="0"/>
        <v>0</v>
      </c>
    </row>
    <row r="16" ht="35.1" customHeight="1" spans="1:5">
      <c r="A16" s="180">
        <v>14</v>
      </c>
      <c r="B16" s="6" t="s">
        <v>22</v>
      </c>
      <c r="C16" s="6"/>
      <c r="D16" s="5">
        <f>'工程量清单汇总表（道路日常养护）'!D15</f>
        <v>0</v>
      </c>
      <c r="E16" s="181">
        <f t="shared" si="0"/>
        <v>0</v>
      </c>
    </row>
    <row r="17" ht="35.1" customHeight="1" spans="1:5">
      <c r="A17" s="182">
        <v>15</v>
      </c>
      <c r="B17" s="183" t="s">
        <v>23</v>
      </c>
      <c r="C17" s="183"/>
      <c r="D17" s="184">
        <f>'工程量清单汇总表（道路日常养护）'!D16</f>
        <v>0</v>
      </c>
      <c r="E17" s="181">
        <f t="shared" si="0"/>
        <v>0</v>
      </c>
    </row>
    <row r="18" spans="1:1">
      <c r="A18" s="12"/>
    </row>
  </sheetData>
  <sheetProtection algorithmName="SHA-512" hashValue="am+b+t5IRUEL6u1yuoGpDACQ1Z6884BEcMxkpRSdcxMQKx9k8L0rGWjU3Q4rpYIKoj0KgIW0/Ry1awkskLDW6Q==" saltValue="fIWa6SBS8VrZWeK4mKYPig==" spinCount="100000" sheet="1" objects="1"/>
  <mergeCells count="13">
    <mergeCell ref="A1:E1"/>
    <mergeCell ref="A2:D2"/>
    <mergeCell ref="B12:C12"/>
    <mergeCell ref="B13:C13"/>
    <mergeCell ref="B14:C14"/>
    <mergeCell ref="B15:C15"/>
    <mergeCell ref="B16:C16"/>
    <mergeCell ref="B17:C17"/>
    <mergeCell ref="A3:A4"/>
    <mergeCell ref="B3:B4"/>
    <mergeCell ref="B5:B8"/>
    <mergeCell ref="B9:B11"/>
    <mergeCell ref="C3:C4"/>
  </mergeCells>
  <pageMargins left="0.708661417322835" right="0.708661417322835" top="0.748031496062992" bottom="0.748031496062992" header="0.31496062992126" footer="0.31496062992126"/>
  <pageSetup paperSize="9" scale="99" orientation="portrait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tabSelected="1" view="pageBreakPreview" zoomScaleNormal="100" workbookViewId="0">
      <selection activeCell="D16" sqref="D16"/>
    </sheetView>
  </sheetViews>
  <sheetFormatPr defaultColWidth="9" defaultRowHeight="14.25" outlineLevelCol="4"/>
  <cols>
    <col min="1" max="1" width="8.375" customWidth="1"/>
    <col min="2" max="2" width="15.375" customWidth="1"/>
    <col min="3" max="3" width="38.375" customWidth="1"/>
    <col min="4" max="4" width="19.375" customWidth="1"/>
    <col min="5" max="5" width="10.375"/>
  </cols>
  <sheetData>
    <row r="1" ht="35.1" customHeight="1" spans="1:4">
      <c r="A1" s="1" t="s">
        <v>446</v>
      </c>
      <c r="B1" s="1"/>
      <c r="C1" s="1"/>
      <c r="D1" s="1"/>
    </row>
    <row r="2" ht="35.1" customHeight="1" spans="1:4">
      <c r="A2" s="2" t="str">
        <f>总汇总表!A2</f>
        <v>项目名称：怀柔区普通公路日常养护作业第2标段                             </v>
      </c>
      <c r="B2" s="2"/>
      <c r="C2" s="2"/>
      <c r="D2" s="3" t="s">
        <v>2</v>
      </c>
    </row>
    <row r="3" ht="35.1" customHeight="1" spans="1:4">
      <c r="A3" s="4" t="s">
        <v>3</v>
      </c>
      <c r="B3" s="4" t="s">
        <v>447</v>
      </c>
      <c r="C3" s="5" t="s">
        <v>5</v>
      </c>
      <c r="D3" s="4" t="s">
        <v>8</v>
      </c>
    </row>
    <row r="4" ht="35.1" customHeight="1" spans="1:4">
      <c r="A4" s="4">
        <v>1</v>
      </c>
      <c r="B4" s="4" t="s">
        <v>9</v>
      </c>
      <c r="C4" s="6" t="s">
        <v>10</v>
      </c>
      <c r="D4" s="4">
        <f>'路基、路面及附属设施日常养护（一类项目）'!G15</f>
        <v>0</v>
      </c>
    </row>
    <row r="5" ht="35.1" customHeight="1" spans="1:4">
      <c r="A5" s="4">
        <v>2</v>
      </c>
      <c r="B5" s="4"/>
      <c r="C5" s="6" t="s">
        <v>11</v>
      </c>
      <c r="D5" s="4">
        <f>'桥涵维护（一类项目）'!F7</f>
        <v>0</v>
      </c>
    </row>
    <row r="6" ht="35.1" customHeight="1" spans="1:4">
      <c r="A6" s="4">
        <v>4</v>
      </c>
      <c r="B6" s="4"/>
      <c r="C6" s="6" t="s">
        <v>12</v>
      </c>
      <c r="D6" s="4">
        <f>巡查服务作业!F7</f>
        <v>0</v>
      </c>
    </row>
    <row r="7" ht="35.1" customHeight="1" spans="1:4">
      <c r="A7" s="4">
        <v>5</v>
      </c>
      <c r="B7" s="4"/>
      <c r="C7" s="6" t="s">
        <v>13</v>
      </c>
      <c r="D7" s="7">
        <f>SUM(D4:D6,0)</f>
        <v>0</v>
      </c>
    </row>
    <row r="8" ht="35.1" customHeight="1" spans="1:4">
      <c r="A8" s="4">
        <v>6</v>
      </c>
      <c r="B8" s="4" t="s">
        <v>14</v>
      </c>
      <c r="C8" s="6" t="s">
        <v>15</v>
      </c>
      <c r="D8" s="4">
        <f>'路基、路面及附属设施日常养护（二类项目）'!G141</f>
        <v>0</v>
      </c>
    </row>
    <row r="9" ht="35.1" customHeight="1" spans="1:4">
      <c r="A9" s="4">
        <v>7</v>
      </c>
      <c r="B9" s="4"/>
      <c r="C9" s="6" t="s">
        <v>16</v>
      </c>
      <c r="D9" s="4">
        <f>'桥涵维护（二类项目）  '!F75</f>
        <v>0</v>
      </c>
    </row>
    <row r="10" ht="35.1" customHeight="1" spans="1:4">
      <c r="A10" s="4">
        <v>9</v>
      </c>
      <c r="B10" s="4"/>
      <c r="C10" s="6" t="s">
        <v>17</v>
      </c>
      <c r="D10" s="7">
        <f>SUM(D8:D9,0)</f>
        <v>0</v>
      </c>
    </row>
    <row r="11" ht="35.1" customHeight="1" spans="1:4">
      <c r="A11" s="4">
        <v>10</v>
      </c>
      <c r="B11" s="8" t="s">
        <v>18</v>
      </c>
      <c r="C11" s="9"/>
      <c r="D11" s="7">
        <f>专项作业!F17</f>
        <v>0</v>
      </c>
    </row>
    <row r="12" ht="35.1" customHeight="1" spans="1:4">
      <c r="A12" s="4">
        <v>11</v>
      </c>
      <c r="B12" s="8" t="s">
        <v>19</v>
      </c>
      <c r="C12" s="9"/>
      <c r="D12" s="7">
        <f>公路保洁!F9</f>
        <v>0</v>
      </c>
    </row>
    <row r="13" ht="35.1" customHeight="1" spans="1:5">
      <c r="A13" s="4">
        <v>12</v>
      </c>
      <c r="B13" s="10" t="s">
        <v>440</v>
      </c>
      <c r="C13" s="10"/>
      <c r="D13" s="4">
        <f>'安全生产费（道路日常养护）'!F7</f>
        <v>0</v>
      </c>
      <c r="E13" s="11"/>
    </row>
    <row r="14" ht="35.1" customHeight="1" spans="1:4">
      <c r="A14" s="4">
        <v>13</v>
      </c>
      <c r="B14" s="10" t="s">
        <v>448</v>
      </c>
      <c r="C14" s="10"/>
      <c r="D14" s="7">
        <f>SUM(D10+D7+D11+D13+D12,0)</f>
        <v>0</v>
      </c>
    </row>
    <row r="15" ht="35.1" customHeight="1" spans="1:4">
      <c r="A15" s="4">
        <v>14</v>
      </c>
      <c r="B15" s="6" t="s">
        <v>22</v>
      </c>
      <c r="C15" s="6"/>
      <c r="D15" s="4">
        <f>'安全生产费（道路日常养护）'!F7</f>
        <v>0</v>
      </c>
    </row>
    <row r="16" ht="35.1" customHeight="1" spans="1:4">
      <c r="A16" s="4">
        <v>15</v>
      </c>
      <c r="B16" s="10" t="s">
        <v>449</v>
      </c>
      <c r="C16" s="10"/>
      <c r="D16" s="7">
        <f>ROUND(D14,0)</f>
        <v>0</v>
      </c>
    </row>
    <row r="17" spans="1:1">
      <c r="A17" s="12"/>
    </row>
  </sheetData>
  <mergeCells count="10">
    <mergeCell ref="A1:D1"/>
    <mergeCell ref="A2:C2"/>
    <mergeCell ref="B11:C11"/>
    <mergeCell ref="B12:C12"/>
    <mergeCell ref="B13:C13"/>
    <mergeCell ref="B14:C14"/>
    <mergeCell ref="B15:C15"/>
    <mergeCell ref="B16:C16"/>
    <mergeCell ref="B4:B7"/>
    <mergeCell ref="B8:B10"/>
  </mergeCells>
  <pageMargins left="0.708661417322835" right="0.708661417322835" top="0.748031496062992" bottom="0.748031496062992" header="0.31496062992126" footer="0.31496062992126"/>
  <pageSetup paperSize="9" orientation="portrait"/>
  <headerFooter/>
  <ignoredErrors>
    <ignoredError sqref="D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view="pageBreakPreview" zoomScaleNormal="100" workbookViewId="0">
      <selection activeCell="F12" sqref="F12:F14"/>
    </sheetView>
  </sheetViews>
  <sheetFormatPr defaultColWidth="8.75" defaultRowHeight="14.25" outlineLevelCol="6"/>
  <cols>
    <col min="1" max="1" width="5.625" style="72" customWidth="1"/>
    <col min="2" max="2" width="10.625" style="66" customWidth="1"/>
    <col min="3" max="3" width="24" style="154" customWidth="1"/>
    <col min="4" max="4" width="7.625" style="68" customWidth="1"/>
    <col min="5" max="5" width="10.625" style="164" customWidth="1"/>
    <col min="6" max="6" width="10.625" style="165" customWidth="1"/>
    <col min="7" max="7" width="12.625" style="166" customWidth="1"/>
    <col min="8" max="16384" width="8.75" style="110"/>
  </cols>
  <sheetData>
    <row r="1" ht="28.5" customHeight="1" spans="1:7">
      <c r="A1" s="111" t="s">
        <v>10</v>
      </c>
      <c r="B1" s="167"/>
      <c r="C1" s="167"/>
      <c r="D1" s="167"/>
      <c r="E1" s="167"/>
      <c r="F1" s="168"/>
      <c r="G1" s="167"/>
    </row>
    <row r="2" ht="28.5" customHeight="1" spans="1:7">
      <c r="A2" s="113" t="str">
        <f>总汇总表!A2</f>
        <v>项目名称：怀柔区普通公路日常养护作业第2标段                             </v>
      </c>
      <c r="B2" s="77"/>
      <c r="C2" s="77"/>
      <c r="D2" s="77"/>
      <c r="E2" s="77"/>
      <c r="F2" s="78" t="s">
        <v>24</v>
      </c>
      <c r="G2" s="79"/>
    </row>
    <row r="3" ht="28.5" customHeight="1" spans="1:7">
      <c r="A3" s="116" t="s">
        <v>25</v>
      </c>
      <c r="B3" s="80" t="s">
        <v>26</v>
      </c>
      <c r="C3" s="80" t="s">
        <v>27</v>
      </c>
      <c r="D3" s="80" t="s">
        <v>28</v>
      </c>
      <c r="E3" s="80" t="s">
        <v>29</v>
      </c>
      <c r="F3" s="81" t="s">
        <v>30</v>
      </c>
      <c r="G3" s="80" t="s">
        <v>31</v>
      </c>
    </row>
    <row r="4" ht="28.5" customHeight="1" spans="1:7">
      <c r="A4" s="169" t="s">
        <v>32</v>
      </c>
      <c r="B4" s="91" t="s">
        <v>33</v>
      </c>
      <c r="C4" s="92" t="s">
        <v>34</v>
      </c>
      <c r="D4" s="91"/>
      <c r="E4" s="170"/>
      <c r="F4" s="142"/>
      <c r="G4" s="143"/>
    </row>
    <row r="5" ht="28.5" customHeight="1" spans="1:7">
      <c r="A5" s="171"/>
      <c r="B5" s="91" t="s">
        <v>35</v>
      </c>
      <c r="C5" s="92" t="s">
        <v>36</v>
      </c>
      <c r="D5" s="91" t="s">
        <v>37</v>
      </c>
      <c r="E5" s="172">
        <v>144889</v>
      </c>
      <c r="F5" s="144"/>
      <c r="G5" s="143">
        <f t="shared" ref="G5:G6" si="0">ROUND(F5*E5,0)</f>
        <v>0</v>
      </c>
    </row>
    <row r="6" ht="28.5" customHeight="1" spans="1:7">
      <c r="A6" s="171"/>
      <c r="B6" s="91" t="s">
        <v>38</v>
      </c>
      <c r="C6" s="92" t="s">
        <v>39</v>
      </c>
      <c r="D6" s="91" t="s">
        <v>37</v>
      </c>
      <c r="E6" s="172">
        <v>36449</v>
      </c>
      <c r="F6" s="144"/>
      <c r="G6" s="143">
        <f t="shared" si="0"/>
        <v>0</v>
      </c>
    </row>
    <row r="7" ht="28.5" customHeight="1" spans="1:7">
      <c r="A7" s="171"/>
      <c r="B7" s="91" t="s">
        <v>40</v>
      </c>
      <c r="C7" s="92" t="s">
        <v>41</v>
      </c>
      <c r="D7" s="91"/>
      <c r="E7" s="172"/>
      <c r="F7" s="142"/>
      <c r="G7" s="143"/>
    </row>
    <row r="8" ht="28.5" customHeight="1" spans="1:7">
      <c r="A8" s="171"/>
      <c r="B8" s="91" t="s">
        <v>35</v>
      </c>
      <c r="C8" s="92" t="s">
        <v>36</v>
      </c>
      <c r="D8" s="91" t="s">
        <v>37</v>
      </c>
      <c r="E8" s="172">
        <v>366659</v>
      </c>
      <c r="F8" s="144"/>
      <c r="G8" s="143">
        <f>ROUND(F8*E8,0)</f>
        <v>0</v>
      </c>
    </row>
    <row r="9" ht="28.5" customHeight="1" spans="1:7">
      <c r="A9" s="171"/>
      <c r="B9" s="91" t="s">
        <v>38</v>
      </c>
      <c r="C9" s="92" t="s">
        <v>39</v>
      </c>
      <c r="D9" s="91" t="s">
        <v>37</v>
      </c>
      <c r="E9" s="172">
        <v>83228</v>
      </c>
      <c r="F9" s="144"/>
      <c r="G9" s="143">
        <f>ROUND(F9*E9,0)</f>
        <v>0</v>
      </c>
    </row>
    <row r="10" ht="28.5" customHeight="1" spans="1:7">
      <c r="A10" s="116" t="s">
        <v>42</v>
      </c>
      <c r="B10" s="91" t="s">
        <v>43</v>
      </c>
      <c r="C10" s="92" t="s">
        <v>44</v>
      </c>
      <c r="D10" s="91" t="s">
        <v>45</v>
      </c>
      <c r="E10" s="145">
        <v>12</v>
      </c>
      <c r="F10" s="144"/>
      <c r="G10" s="143">
        <f t="shared" ref="G10" si="1">ROUND(F10*E10,0)</f>
        <v>0</v>
      </c>
    </row>
    <row r="11" ht="28.5" customHeight="1" spans="1:7">
      <c r="A11" s="116"/>
      <c r="B11" s="91" t="s">
        <v>46</v>
      </c>
      <c r="C11" s="92" t="s">
        <v>47</v>
      </c>
      <c r="D11" s="91"/>
      <c r="E11" s="173"/>
      <c r="F11" s="142"/>
      <c r="G11" s="143"/>
    </row>
    <row r="12" ht="28.5" customHeight="1" spans="1:7">
      <c r="A12" s="116"/>
      <c r="B12" s="91" t="s">
        <v>48</v>
      </c>
      <c r="C12" s="92" t="s">
        <v>49</v>
      </c>
      <c r="D12" s="91" t="s">
        <v>50</v>
      </c>
      <c r="E12" s="145">
        <v>98</v>
      </c>
      <c r="F12" s="144"/>
      <c r="G12" s="143">
        <f>ROUND(F12*E12,0)</f>
        <v>0</v>
      </c>
    </row>
    <row r="13" ht="28.5" customHeight="1" spans="1:7">
      <c r="A13" s="116"/>
      <c r="B13" s="91" t="s">
        <v>35</v>
      </c>
      <c r="C13" s="92" t="s">
        <v>51</v>
      </c>
      <c r="D13" s="91" t="s">
        <v>50</v>
      </c>
      <c r="E13" s="145">
        <v>849</v>
      </c>
      <c r="F13" s="144"/>
      <c r="G13" s="143">
        <f>ROUND(F13*E13,0)</f>
        <v>0</v>
      </c>
    </row>
    <row r="14" ht="28.5" customHeight="1" spans="1:7">
      <c r="A14" s="116"/>
      <c r="B14" s="91" t="s">
        <v>52</v>
      </c>
      <c r="C14" s="92" t="s">
        <v>53</v>
      </c>
      <c r="D14" s="91" t="s">
        <v>54</v>
      </c>
      <c r="E14" s="145">
        <v>3205</v>
      </c>
      <c r="F14" s="144"/>
      <c r="G14" s="143">
        <f>ROUND(F14*E14,0)</f>
        <v>0</v>
      </c>
    </row>
    <row r="15" ht="28.5" customHeight="1" spans="1:7">
      <c r="A15" s="174" t="s">
        <v>55</v>
      </c>
      <c r="B15" s="84"/>
      <c r="C15" s="84"/>
      <c r="D15" s="84"/>
      <c r="E15" s="84"/>
      <c r="F15" s="85"/>
      <c r="G15" s="64">
        <f>ROUND(SUM(G4:G14),0)</f>
        <v>0</v>
      </c>
    </row>
  </sheetData>
  <sheetProtection algorithmName="SHA-512" hashValue="V7ek2YHQolZABRKCLnpONBlP6NbJ5J8X1GNS2Ly5L0mm9iXfFKxrILVOK7mpSwdrZNqCaqBmy/u+mfRRs4kggg==" saltValue="bxLuU0/a+yctfI9vjByhVg==" spinCount="100000" sheet="1" objects="1"/>
  <mergeCells count="6">
    <mergeCell ref="A1:G1"/>
    <mergeCell ref="A2:E2"/>
    <mergeCell ref="F2:G2"/>
    <mergeCell ref="A15:F15"/>
    <mergeCell ref="A4:A9"/>
    <mergeCell ref="A10:A1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view="pageBreakPreview" zoomScaleNormal="100" workbookViewId="0">
      <selection activeCell="B6" sqref="B6"/>
    </sheetView>
  </sheetViews>
  <sheetFormatPr defaultColWidth="8.75" defaultRowHeight="14.25" outlineLevelRow="6" outlineLevelCol="5"/>
  <cols>
    <col min="1" max="1" width="10.625" style="130" customWidth="1"/>
    <col min="2" max="2" width="26.625" style="161" customWidth="1"/>
    <col min="3" max="3" width="7.625" style="132" customWidth="1"/>
    <col min="4" max="4" width="12.625" style="133" customWidth="1"/>
    <col min="5" max="5" width="12.625" style="134" customWidth="1"/>
    <col min="6" max="6" width="12.625" style="135" customWidth="1"/>
    <col min="7" max="16384" width="8.75" style="12"/>
  </cols>
  <sheetData>
    <row r="1" ht="28.5" customHeight="1" spans="1:6">
      <c r="A1" s="136" t="s">
        <v>11</v>
      </c>
      <c r="B1" s="136"/>
      <c r="C1" s="136"/>
      <c r="D1" s="136"/>
      <c r="E1" s="137"/>
      <c r="F1" s="136"/>
    </row>
    <row r="2" s="110" customFormat="1" ht="28.5" customHeight="1" spans="1:6">
      <c r="A2" s="77" t="str">
        <f>总汇总表!A2</f>
        <v>项目名称：怀柔区普通公路日常养护作业第2标段                             </v>
      </c>
      <c r="B2" s="77"/>
      <c r="C2" s="77"/>
      <c r="D2" s="77"/>
      <c r="E2" s="78" t="s">
        <v>2</v>
      </c>
      <c r="F2" s="79"/>
    </row>
    <row r="3" ht="28.5" customHeight="1" spans="1:6">
      <c r="A3" s="138" t="s">
        <v>26</v>
      </c>
      <c r="B3" s="138" t="s">
        <v>27</v>
      </c>
      <c r="C3" s="138" t="s">
        <v>28</v>
      </c>
      <c r="D3" s="138" t="s">
        <v>29</v>
      </c>
      <c r="E3" s="139" t="s">
        <v>30</v>
      </c>
      <c r="F3" s="138" t="s">
        <v>31</v>
      </c>
    </row>
    <row r="4" ht="28.5" customHeight="1" spans="1:6">
      <c r="A4" s="138" t="s">
        <v>56</v>
      </c>
      <c r="B4" s="140" t="s">
        <v>57</v>
      </c>
      <c r="C4" s="138" t="s">
        <v>45</v>
      </c>
      <c r="D4" s="145">
        <v>12</v>
      </c>
      <c r="E4" s="162"/>
      <c r="F4" s="143">
        <f>ROUND(E4*D4,0)</f>
        <v>0</v>
      </c>
    </row>
    <row r="5" ht="27" spans="1:6">
      <c r="A5" s="138" t="s">
        <v>58</v>
      </c>
      <c r="B5" s="140" t="s">
        <v>59</v>
      </c>
      <c r="C5" s="138" t="s">
        <v>45</v>
      </c>
      <c r="D5" s="145">
        <v>12</v>
      </c>
      <c r="E5" s="162"/>
      <c r="F5" s="143">
        <f>ROUND(E5*D5,0)</f>
        <v>0</v>
      </c>
    </row>
    <row r="6" ht="28.5" customHeight="1" spans="1:6">
      <c r="A6" s="138" t="s">
        <v>60</v>
      </c>
      <c r="B6" s="140" t="s">
        <v>61</v>
      </c>
      <c r="C6" s="138" t="s">
        <v>62</v>
      </c>
      <c r="D6" s="145">
        <v>44</v>
      </c>
      <c r="E6" s="162"/>
      <c r="F6" s="143">
        <f>ROUND(E6*D6,0)</f>
        <v>0</v>
      </c>
    </row>
    <row r="7" ht="28.5" customHeight="1" spans="1:6">
      <c r="A7" s="150" t="s">
        <v>63</v>
      </c>
      <c r="B7" s="150"/>
      <c r="C7" s="150"/>
      <c r="D7" s="150"/>
      <c r="E7" s="163"/>
      <c r="F7" s="64">
        <f>ROUND(SUM(F4:F6),0)</f>
        <v>0</v>
      </c>
    </row>
  </sheetData>
  <sheetProtection algorithmName="SHA-512" hashValue="pRTJ5XakasMSUR0qw90D61uzJKm7sTBXun09jde9BXN9vyx8kMOt311YS6ICsXzrqn/wqD2vppSz4ztEnFrYjQ==" saltValue="X05oSzwVWQ873V15Y+7/Dg==" spinCount="100000" sheet="1" objects="1"/>
  <mergeCells count="4">
    <mergeCell ref="A1:F1"/>
    <mergeCell ref="A2:D2"/>
    <mergeCell ref="E2:F2"/>
    <mergeCell ref="A7:E7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view="pageBreakPreview" zoomScaleNormal="100" workbookViewId="0">
      <selection activeCell="B6" sqref="B6"/>
    </sheetView>
  </sheetViews>
  <sheetFormatPr defaultColWidth="8.75" defaultRowHeight="14.25" outlineLevelRow="6" outlineLevelCol="5"/>
  <cols>
    <col min="1" max="1" width="10.625" style="66" customWidth="1"/>
    <col min="2" max="2" width="25.25" style="154" customWidth="1"/>
    <col min="3" max="3" width="7.625" style="68" customWidth="1"/>
    <col min="4" max="4" width="12.625" style="68" customWidth="1"/>
    <col min="5" max="5" width="12.625" style="155" customWidth="1"/>
    <col min="6" max="6" width="12.625" style="66" customWidth="1"/>
    <col min="7" max="7" width="10.375" style="72"/>
    <col min="8" max="8" width="8.75" style="72"/>
    <col min="9" max="9" width="12.625" style="72"/>
    <col min="10" max="16384" width="8.75" style="72"/>
  </cols>
  <sheetData>
    <row r="1" ht="28.5" customHeight="1" spans="1:6">
      <c r="A1" s="74" t="s">
        <v>12</v>
      </c>
      <c r="B1" s="74"/>
      <c r="C1" s="74"/>
      <c r="D1" s="74"/>
      <c r="E1" s="76"/>
      <c r="F1" s="74"/>
    </row>
    <row r="2" ht="28.5" customHeight="1" spans="1:6">
      <c r="A2" s="77" t="str">
        <f>总汇总表!A2</f>
        <v>项目名称：怀柔区普通公路日常养护作业第2标段                             </v>
      </c>
      <c r="B2" s="77"/>
      <c r="C2" s="77"/>
      <c r="D2" s="77"/>
      <c r="E2" s="78" t="s">
        <v>2</v>
      </c>
      <c r="F2" s="79"/>
    </row>
    <row r="3" ht="28.5" customHeight="1" spans="1:6">
      <c r="A3" s="80" t="s">
        <v>26</v>
      </c>
      <c r="B3" s="80" t="s">
        <v>27</v>
      </c>
      <c r="C3" s="80" t="s">
        <v>28</v>
      </c>
      <c r="D3" s="80" t="s">
        <v>29</v>
      </c>
      <c r="E3" s="81" t="s">
        <v>30</v>
      </c>
      <c r="F3" s="80" t="s">
        <v>31</v>
      </c>
    </row>
    <row r="4" ht="28.5" customHeight="1" spans="1:6">
      <c r="A4" s="91" t="s">
        <v>64</v>
      </c>
      <c r="B4" s="156" t="s">
        <v>65</v>
      </c>
      <c r="C4" s="84" t="s">
        <v>66</v>
      </c>
      <c r="D4" s="141">
        <v>176.015</v>
      </c>
      <c r="E4" s="157"/>
      <c r="F4" s="86">
        <f>ROUND(E4*D4,0)</f>
        <v>0</v>
      </c>
    </row>
    <row r="5" ht="28.5" customHeight="1" spans="1:6">
      <c r="A5" s="91" t="s">
        <v>67</v>
      </c>
      <c r="B5" s="158" t="s">
        <v>68</v>
      </c>
      <c r="C5" s="84" t="s">
        <v>66</v>
      </c>
      <c r="D5" s="141">
        <f>199.485-8.08*2</f>
        <v>183.325</v>
      </c>
      <c r="E5" s="157"/>
      <c r="F5" s="86">
        <f>ROUND(E5*D5,0)</f>
        <v>0</v>
      </c>
    </row>
    <row r="6" ht="28.5" customHeight="1" spans="1:6">
      <c r="A6" s="91" t="s">
        <v>69</v>
      </c>
      <c r="B6" s="158" t="s">
        <v>70</v>
      </c>
      <c r="C6" s="84" t="s">
        <v>71</v>
      </c>
      <c r="D6" s="91">
        <v>1</v>
      </c>
      <c r="E6" s="51"/>
      <c r="F6" s="86">
        <f>ROUND(E6*D6,0)</f>
        <v>0</v>
      </c>
    </row>
    <row r="7" ht="28.5" customHeight="1" spans="1:6">
      <c r="A7" s="159" t="s">
        <v>72</v>
      </c>
      <c r="B7" s="159"/>
      <c r="C7" s="159"/>
      <c r="D7" s="159"/>
      <c r="E7" s="160"/>
      <c r="F7" s="64">
        <f>ROUND(SUM(F4:F6),0)</f>
        <v>0</v>
      </c>
    </row>
  </sheetData>
  <sheetProtection algorithmName="SHA-512" hashValue="97AOlLsiQQduJyRilNyH3vnOsRxtWEW11dp9u8fGq+2VaiL+oF+YvtXlPBmo6vrDE7VsbSUG2X6U8zRly0+PTw==" saltValue="U4cuypjCnSSyNHR4kbzN+A==" spinCount="100000" sheet="1" objects="1"/>
  <mergeCells count="4">
    <mergeCell ref="A1:F1"/>
    <mergeCell ref="A2:D2"/>
    <mergeCell ref="E2:F2"/>
    <mergeCell ref="A7:E7"/>
  </mergeCells>
  <pageMargins left="0.708661417322835" right="0.708661417322835" top="0.748031496062992" bottom="0.748031496062992" header="0.31496062992126" footer="0.31496062992126"/>
  <pageSetup paperSize="9" orientation="portrait" horizontalDpi="3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view="pageBreakPreview" zoomScaleNormal="85" workbookViewId="0">
      <selection activeCell="B16" sqref="B16"/>
    </sheetView>
  </sheetViews>
  <sheetFormatPr defaultColWidth="8.75" defaultRowHeight="14.25" outlineLevelCol="5"/>
  <cols>
    <col min="1" max="1" width="10.625" style="130" customWidth="1"/>
    <col min="2" max="2" width="26.625" style="131" customWidth="1"/>
    <col min="3" max="3" width="7.625" style="132" customWidth="1"/>
    <col min="4" max="4" width="12.625" style="133" customWidth="1"/>
    <col min="5" max="5" width="12.625" style="134" customWidth="1"/>
    <col min="6" max="6" width="12.625" style="135" customWidth="1"/>
    <col min="7" max="16384" width="8.75" style="12"/>
  </cols>
  <sheetData>
    <row r="1" ht="28.5" customHeight="1" spans="1:6">
      <c r="A1" s="136" t="s">
        <v>18</v>
      </c>
      <c r="B1" s="136"/>
      <c r="C1" s="136"/>
      <c r="D1" s="136"/>
      <c r="E1" s="137"/>
      <c r="F1" s="136"/>
    </row>
    <row r="2" s="110" customFormat="1" ht="28.5" customHeight="1" spans="1:6">
      <c r="A2" s="77" t="str">
        <f>总汇总表!A2</f>
        <v>项目名称：怀柔区普通公路日常养护作业第2标段                             </v>
      </c>
      <c r="B2" s="77"/>
      <c r="C2" s="77"/>
      <c r="D2" s="77"/>
      <c r="E2" s="78" t="s">
        <v>2</v>
      </c>
      <c r="F2" s="79"/>
    </row>
    <row r="3" ht="28.5" customHeight="1" spans="1:6">
      <c r="A3" s="138" t="s">
        <v>26</v>
      </c>
      <c r="B3" s="138" t="s">
        <v>27</v>
      </c>
      <c r="C3" s="138" t="s">
        <v>28</v>
      </c>
      <c r="D3" s="138" t="s">
        <v>29</v>
      </c>
      <c r="E3" s="139" t="s">
        <v>30</v>
      </c>
      <c r="F3" s="138" t="s">
        <v>31</v>
      </c>
    </row>
    <row r="4" ht="28.5" customHeight="1" spans="1:6">
      <c r="A4" s="138" t="s">
        <v>73</v>
      </c>
      <c r="B4" s="140" t="s">
        <v>74</v>
      </c>
      <c r="C4" s="138"/>
      <c r="D4" s="141"/>
      <c r="E4" s="142"/>
      <c r="F4" s="143"/>
    </row>
    <row r="5" ht="28.5" customHeight="1" spans="1:6">
      <c r="A5" s="138" t="s">
        <v>48</v>
      </c>
      <c r="B5" s="140" t="s">
        <v>75</v>
      </c>
      <c r="C5" s="138" t="s">
        <v>66</v>
      </c>
      <c r="D5" s="141">
        <v>176.015</v>
      </c>
      <c r="E5" s="144"/>
      <c r="F5" s="143">
        <f>ROUND(E5*D5,0)</f>
        <v>0</v>
      </c>
    </row>
    <row r="6" ht="28.5" customHeight="1" spans="1:6">
      <c r="A6" s="138" t="s">
        <v>76</v>
      </c>
      <c r="B6" s="140" t="s">
        <v>77</v>
      </c>
      <c r="C6" s="138"/>
      <c r="D6" s="138"/>
      <c r="E6" s="139"/>
      <c r="F6" s="143"/>
    </row>
    <row r="7" ht="28.5" customHeight="1" spans="1:6">
      <c r="A7" s="138" t="s">
        <v>48</v>
      </c>
      <c r="B7" s="140" t="s">
        <v>78</v>
      </c>
      <c r="C7" s="138" t="s">
        <v>62</v>
      </c>
      <c r="D7" s="145">
        <v>1</v>
      </c>
      <c r="E7" s="146"/>
      <c r="F7" s="143">
        <f>ROUND(E7*D7,0)</f>
        <v>0</v>
      </c>
    </row>
    <row r="8" ht="28.5" customHeight="1" spans="1:6">
      <c r="A8" s="138" t="s">
        <v>79</v>
      </c>
      <c r="B8" s="140" t="s">
        <v>80</v>
      </c>
      <c r="C8" s="138"/>
      <c r="D8" s="147"/>
      <c r="E8" s="139"/>
      <c r="F8" s="143"/>
    </row>
    <row r="9" ht="28.5" customHeight="1" spans="1:6">
      <c r="A9" s="138" t="s">
        <v>35</v>
      </c>
      <c r="B9" s="140" t="s">
        <v>81</v>
      </c>
      <c r="C9" s="138" t="s">
        <v>82</v>
      </c>
      <c r="D9" s="148">
        <v>1</v>
      </c>
      <c r="E9" s="146"/>
      <c r="F9" s="143">
        <f>ROUND(E9*D9,0)</f>
        <v>0</v>
      </c>
    </row>
    <row r="10" ht="28.5" customHeight="1" spans="1:6">
      <c r="A10" s="138" t="s">
        <v>83</v>
      </c>
      <c r="B10" s="140" t="s">
        <v>84</v>
      </c>
      <c r="C10" s="138"/>
      <c r="D10" s="145"/>
      <c r="E10" s="139"/>
      <c r="F10" s="143"/>
    </row>
    <row r="11" ht="51.75" customHeight="1" spans="1:6">
      <c r="A11" s="138" t="s">
        <v>48</v>
      </c>
      <c r="B11" s="140" t="s">
        <v>85</v>
      </c>
      <c r="C11" s="138" t="s">
        <v>71</v>
      </c>
      <c r="D11" s="147">
        <v>1</v>
      </c>
      <c r="E11" s="146"/>
      <c r="F11" s="143">
        <f>ROUND(E11*D11,0)</f>
        <v>0</v>
      </c>
    </row>
    <row r="12" ht="28.5" customHeight="1" spans="1:6">
      <c r="A12" s="138" t="s">
        <v>86</v>
      </c>
      <c r="B12" s="140" t="s">
        <v>87</v>
      </c>
      <c r="C12" s="138"/>
      <c r="D12" s="149"/>
      <c r="E12" s="139"/>
      <c r="F12" s="143"/>
    </row>
    <row r="13" ht="28.5" customHeight="1" spans="1:6">
      <c r="A13" s="138" t="s">
        <v>48</v>
      </c>
      <c r="B13" s="140" t="s">
        <v>88</v>
      </c>
      <c r="C13" s="150" t="s">
        <v>71</v>
      </c>
      <c r="D13" s="145">
        <v>1</v>
      </c>
      <c r="E13" s="146"/>
      <c r="F13" s="143">
        <f>ROUND(E13*D13,0)</f>
        <v>0</v>
      </c>
    </row>
    <row r="14" ht="28.5" customHeight="1" spans="1:6">
      <c r="A14" s="138" t="s">
        <v>35</v>
      </c>
      <c r="B14" s="151" t="s">
        <v>89</v>
      </c>
      <c r="C14" s="138" t="s">
        <v>90</v>
      </c>
      <c r="D14" s="145">
        <v>3</v>
      </c>
      <c r="E14" s="146"/>
      <c r="F14" s="143">
        <f>ROUND(E14*D14,0)</f>
        <v>0</v>
      </c>
    </row>
    <row r="15" ht="28.5" customHeight="1" spans="1:6">
      <c r="A15" s="138" t="s">
        <v>38</v>
      </c>
      <c r="B15" s="151" t="s">
        <v>91</v>
      </c>
      <c r="C15" s="138" t="s">
        <v>90</v>
      </c>
      <c r="D15" s="145">
        <v>2</v>
      </c>
      <c r="E15" s="146"/>
      <c r="F15" s="143">
        <f>ROUND(E15*D15,0)</f>
        <v>0</v>
      </c>
    </row>
    <row r="16" ht="28.5" customHeight="1" spans="1:6">
      <c r="A16" s="138" t="s">
        <v>52</v>
      </c>
      <c r="B16" s="151" t="s">
        <v>92</v>
      </c>
      <c r="C16" s="138" t="s">
        <v>90</v>
      </c>
      <c r="D16" s="145">
        <v>3</v>
      </c>
      <c r="E16" s="146"/>
      <c r="F16" s="143">
        <f>ROUND(E16*D16,0)</f>
        <v>0</v>
      </c>
    </row>
    <row r="17" ht="28.5" customHeight="1" spans="1:6">
      <c r="A17" s="152" t="s">
        <v>93</v>
      </c>
      <c r="B17" s="152"/>
      <c r="C17" s="152"/>
      <c r="D17" s="152"/>
      <c r="E17" s="153"/>
      <c r="F17" s="64">
        <f>ROUND(SUM(F4:F16),0)</f>
        <v>0</v>
      </c>
    </row>
  </sheetData>
  <sheetProtection algorithmName="SHA-512" hashValue="ybMvsdEIrlD4ojYEog8sw6Q5fX8RaoRLoXPwL5FHKavejFWZykz3Xzk0HeQiAh6AbG1lnBnpyCh7M5Ns6DwHbg==" saltValue="LlXoz3o/a512idL2OHoH+g==" spinCount="100000" sheet="1" objects="1"/>
  <mergeCells count="4">
    <mergeCell ref="A1:F1"/>
    <mergeCell ref="A2:D2"/>
    <mergeCell ref="E2:F2"/>
    <mergeCell ref="A17:E17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2"/>
  </sheetPr>
  <dimension ref="A1:F9"/>
  <sheetViews>
    <sheetView view="pageBreakPreview" zoomScaleNormal="130" workbookViewId="0">
      <selection activeCell="B8" sqref="B8"/>
    </sheetView>
  </sheetViews>
  <sheetFormatPr defaultColWidth="8.75" defaultRowHeight="14.25" outlineLevelCol="5"/>
  <cols>
    <col min="1" max="1" width="10.625" style="72" customWidth="1"/>
    <col min="2" max="2" width="26.625" style="106" customWidth="1"/>
    <col min="3" max="3" width="7.625" style="107" customWidth="1"/>
    <col min="4" max="4" width="10.625" style="108" customWidth="1"/>
    <col min="5" max="5" width="10.625" style="109" customWidth="1"/>
    <col min="6" max="6" width="12.625" style="110" customWidth="1"/>
    <col min="7" max="7" width="10.375" style="110"/>
    <col min="8" max="16384" width="8.75" style="110"/>
  </cols>
  <sheetData>
    <row r="1" ht="28.5" customHeight="1" spans="1:6">
      <c r="A1" s="111" t="s">
        <v>19</v>
      </c>
      <c r="B1" s="111"/>
      <c r="C1" s="111"/>
      <c r="D1" s="111"/>
      <c r="E1" s="112"/>
      <c r="F1" s="111"/>
    </row>
    <row r="2" ht="28.5" customHeight="1" spans="1:6">
      <c r="A2" s="113" t="str">
        <f>总汇总表!A2</f>
        <v>项目名称：怀柔区普通公路日常养护作业第2标段                             </v>
      </c>
      <c r="B2" s="113"/>
      <c r="C2" s="113"/>
      <c r="D2" s="113"/>
      <c r="E2" s="114" t="s">
        <v>2</v>
      </c>
      <c r="F2" s="115"/>
    </row>
    <row r="3" ht="28.5" customHeight="1" spans="1:6">
      <c r="A3" s="116" t="s">
        <v>26</v>
      </c>
      <c r="B3" s="116" t="s">
        <v>27</v>
      </c>
      <c r="C3" s="116" t="s">
        <v>28</v>
      </c>
      <c r="D3" s="116" t="s">
        <v>29</v>
      </c>
      <c r="E3" s="117" t="s">
        <v>30</v>
      </c>
      <c r="F3" s="116" t="s">
        <v>31</v>
      </c>
    </row>
    <row r="4" ht="28.5" customHeight="1" spans="1:6">
      <c r="A4" s="118" t="s">
        <v>94</v>
      </c>
      <c r="B4" s="119" t="s">
        <v>95</v>
      </c>
      <c r="C4" s="118"/>
      <c r="D4" s="120"/>
      <c r="E4" s="121"/>
      <c r="F4" s="122"/>
    </row>
    <row r="5" ht="28.5" customHeight="1" spans="1:6">
      <c r="A5" s="123" t="s">
        <v>48</v>
      </c>
      <c r="B5" s="119" t="s">
        <v>96</v>
      </c>
      <c r="C5" s="118" t="s">
        <v>37</v>
      </c>
      <c r="D5" s="124">
        <v>103380</v>
      </c>
      <c r="E5" s="125"/>
      <c r="F5" s="122">
        <f>ROUND(E5*D5,0)</f>
        <v>0</v>
      </c>
    </row>
    <row r="6" ht="28.5" customHeight="1" spans="1:6">
      <c r="A6" s="123" t="s">
        <v>35</v>
      </c>
      <c r="B6" s="119" t="s">
        <v>97</v>
      </c>
      <c r="C6" s="118" t="s">
        <v>37</v>
      </c>
      <c r="D6" s="124">
        <v>489758</v>
      </c>
      <c r="E6" s="125"/>
      <c r="F6" s="122">
        <f>ROUND(E6*D6,0)</f>
        <v>0</v>
      </c>
    </row>
    <row r="7" ht="28.5" customHeight="1" spans="1:6">
      <c r="A7" s="123" t="s">
        <v>38</v>
      </c>
      <c r="B7" s="119" t="s">
        <v>98</v>
      </c>
      <c r="C7" s="118" t="s">
        <v>37</v>
      </c>
      <c r="D7" s="126">
        <v>537351</v>
      </c>
      <c r="E7" s="125"/>
      <c r="F7" s="122">
        <f>ROUND(E7*D7,0)</f>
        <v>0</v>
      </c>
    </row>
    <row r="8" ht="28.5" customHeight="1" spans="1:6">
      <c r="A8" s="123" t="s">
        <v>52</v>
      </c>
      <c r="B8" s="119" t="s">
        <v>99</v>
      </c>
      <c r="C8" s="118" t="s">
        <v>37</v>
      </c>
      <c r="D8" s="126">
        <v>69400</v>
      </c>
      <c r="E8" s="125"/>
      <c r="F8" s="122">
        <f>ROUND(E8*D8,0)</f>
        <v>0</v>
      </c>
    </row>
    <row r="9" ht="28.5" customHeight="1" spans="1:6">
      <c r="A9" s="127" t="s">
        <v>100</v>
      </c>
      <c r="B9" s="128"/>
      <c r="C9" s="128"/>
      <c r="D9" s="128"/>
      <c r="E9" s="129"/>
      <c r="F9" s="25">
        <f>ROUND(SUM(F4:F8),0)</f>
        <v>0</v>
      </c>
    </row>
  </sheetData>
  <sheetProtection algorithmName="SHA-512" hashValue="YDcvq6ZPfb85zTrZiRor3G11M5qbsor/M+APfIraeQ+P2hopEPj1KeM5Wwte+NUjJW04C/1CbaYfRn7+dp6fhA==" saltValue="vCnP0ZTxu4F9B7ttYrnCkA==" spinCount="100000" sheet="1" objects="1"/>
  <mergeCells count="4">
    <mergeCell ref="A1:F1"/>
    <mergeCell ref="A2:D2"/>
    <mergeCell ref="E2:F2"/>
    <mergeCell ref="A9:E9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1"/>
  <sheetViews>
    <sheetView view="pageBreakPreview" zoomScaleNormal="115" topLeftCell="A4" workbookViewId="0">
      <selection activeCell="F12" sqref="F12"/>
    </sheetView>
  </sheetViews>
  <sheetFormatPr defaultColWidth="8.75" defaultRowHeight="14.25"/>
  <cols>
    <col min="1" max="1" width="5.625" style="66" customWidth="1"/>
    <col min="2" max="2" width="10.625" style="66" customWidth="1"/>
    <col min="3" max="3" width="23.625" style="67" customWidth="1"/>
    <col min="4" max="4" width="7.625" style="68" customWidth="1"/>
    <col min="5" max="5" width="10.625" style="68" customWidth="1"/>
    <col min="6" max="6" width="10.625" style="69" customWidth="1"/>
    <col min="7" max="7" width="12.625" style="68" customWidth="1"/>
    <col min="8" max="8" width="10.75" style="70" customWidth="1"/>
    <col min="9" max="9" width="8.75" style="71"/>
    <col min="10" max="10" width="12.625" style="72"/>
    <col min="11" max="11" width="13.75" style="73"/>
    <col min="12" max="16384" width="8.75" style="72"/>
  </cols>
  <sheetData>
    <row r="1" ht="28.5" customHeight="1" spans="1:7">
      <c r="A1" s="74" t="s">
        <v>15</v>
      </c>
      <c r="B1" s="74"/>
      <c r="C1" s="75"/>
      <c r="D1" s="74"/>
      <c r="E1" s="74"/>
      <c r="F1" s="76"/>
      <c r="G1" s="74"/>
    </row>
    <row r="2" ht="28.5" customHeight="1" spans="1:7">
      <c r="A2" s="77" t="str">
        <f>总汇总表!A2</f>
        <v>项目名称：怀柔区普通公路日常养护作业第2标段                             </v>
      </c>
      <c r="B2" s="77"/>
      <c r="C2" s="77"/>
      <c r="D2" s="77"/>
      <c r="E2" s="77"/>
      <c r="F2" s="78" t="s">
        <v>2</v>
      </c>
      <c r="G2" s="79"/>
    </row>
    <row r="3" ht="28.5" customHeight="1" spans="1:9">
      <c r="A3" s="80" t="s">
        <v>25</v>
      </c>
      <c r="B3" s="80" t="s">
        <v>26</v>
      </c>
      <c r="C3" s="80" t="s">
        <v>27</v>
      </c>
      <c r="D3" s="80" t="s">
        <v>28</v>
      </c>
      <c r="E3" s="80" t="s">
        <v>29</v>
      </c>
      <c r="F3" s="81" t="s">
        <v>30</v>
      </c>
      <c r="G3" s="80" t="s">
        <v>31</v>
      </c>
      <c r="H3" s="82" t="s">
        <v>101</v>
      </c>
      <c r="I3" s="94" t="s">
        <v>102</v>
      </c>
    </row>
    <row r="4" ht="28.5" customHeight="1" spans="1:9">
      <c r="A4" s="80" t="s">
        <v>32</v>
      </c>
      <c r="B4" s="80" t="s">
        <v>103</v>
      </c>
      <c r="C4" s="83" t="s">
        <v>104</v>
      </c>
      <c r="D4" s="84"/>
      <c r="E4" s="84"/>
      <c r="F4" s="85"/>
      <c r="G4" s="86"/>
      <c r="H4" s="87"/>
      <c r="I4" s="95"/>
    </row>
    <row r="5" ht="28.5" customHeight="1" spans="1:13">
      <c r="A5" s="80"/>
      <c r="B5" s="80" t="s">
        <v>48</v>
      </c>
      <c r="C5" s="83" t="s">
        <v>105</v>
      </c>
      <c r="D5" s="84" t="s">
        <v>106</v>
      </c>
      <c r="E5" s="88">
        <v>12</v>
      </c>
      <c r="F5" s="51"/>
      <c r="G5" s="86">
        <f t="shared" ref="G5:G14" si="0">ROUND(F5*E5,0)</f>
        <v>0</v>
      </c>
      <c r="H5" s="87">
        <v>280</v>
      </c>
      <c r="I5" s="96" t="str">
        <f>IF(F5-H5&gt;0,"超限价","")</f>
        <v/>
      </c>
      <c r="J5" s="73"/>
      <c r="K5" s="73"/>
      <c r="M5" s="97"/>
    </row>
    <row r="6" ht="28.5" customHeight="1" spans="1:13">
      <c r="A6" s="80"/>
      <c r="B6" s="80" t="s">
        <v>35</v>
      </c>
      <c r="C6" s="83" t="s">
        <v>107</v>
      </c>
      <c r="D6" s="84" t="s">
        <v>106</v>
      </c>
      <c r="E6" s="88">
        <v>20</v>
      </c>
      <c r="F6" s="51"/>
      <c r="G6" s="86">
        <f t="shared" si="0"/>
        <v>0</v>
      </c>
      <c r="H6" s="87">
        <v>414</v>
      </c>
      <c r="I6" s="96" t="str">
        <f t="shared" ref="I6:I37" si="1">IF(F6-H6&gt;0,"超限价","")</f>
        <v/>
      </c>
      <c r="J6" s="73"/>
      <c r="K6" s="73"/>
      <c r="M6" s="97"/>
    </row>
    <row r="7" ht="28.5" customHeight="1" spans="1:13">
      <c r="A7" s="80"/>
      <c r="B7" s="80" t="s">
        <v>108</v>
      </c>
      <c r="C7" s="83" t="s">
        <v>109</v>
      </c>
      <c r="D7" s="84" t="s">
        <v>54</v>
      </c>
      <c r="E7" s="88">
        <v>8</v>
      </c>
      <c r="F7" s="51"/>
      <c r="G7" s="86">
        <f t="shared" si="0"/>
        <v>0</v>
      </c>
      <c r="H7" s="87">
        <v>1128.53</v>
      </c>
      <c r="I7" s="96" t="str">
        <f t="shared" si="1"/>
        <v/>
      </c>
      <c r="J7" s="73"/>
      <c r="K7" s="73"/>
      <c r="M7" s="97"/>
    </row>
    <row r="8" ht="28.5" customHeight="1" spans="1:13">
      <c r="A8" s="80"/>
      <c r="B8" s="80" t="s">
        <v>110</v>
      </c>
      <c r="C8" s="83" t="s">
        <v>111</v>
      </c>
      <c r="D8" s="84" t="s">
        <v>62</v>
      </c>
      <c r="E8" s="88">
        <v>18</v>
      </c>
      <c r="F8" s="51"/>
      <c r="G8" s="86">
        <f t="shared" si="0"/>
        <v>0</v>
      </c>
      <c r="H8" s="87">
        <v>2225.89</v>
      </c>
      <c r="I8" s="96" t="str">
        <f t="shared" si="1"/>
        <v/>
      </c>
      <c r="J8" s="73"/>
      <c r="K8" s="73"/>
      <c r="M8" s="97"/>
    </row>
    <row r="9" s="65" customFormat="1" ht="34" customHeight="1" spans="1:14">
      <c r="A9" s="80"/>
      <c r="B9" s="80" t="s">
        <v>112</v>
      </c>
      <c r="C9" s="83" t="s">
        <v>113</v>
      </c>
      <c r="D9" s="84" t="s">
        <v>62</v>
      </c>
      <c r="E9" s="88">
        <v>10</v>
      </c>
      <c r="F9" s="51"/>
      <c r="G9" s="86">
        <f t="shared" si="0"/>
        <v>0</v>
      </c>
      <c r="H9" s="87">
        <v>507.7</v>
      </c>
      <c r="I9" s="96" t="str">
        <f t="shared" si="1"/>
        <v/>
      </c>
      <c r="J9" s="73"/>
      <c r="K9" s="73"/>
      <c r="M9" s="97"/>
      <c r="N9" s="72"/>
    </row>
    <row r="10" ht="36" customHeight="1" spans="1:13">
      <c r="A10" s="80"/>
      <c r="B10" s="80" t="s">
        <v>114</v>
      </c>
      <c r="C10" s="83" t="s">
        <v>115</v>
      </c>
      <c r="D10" s="84" t="s">
        <v>116</v>
      </c>
      <c r="E10" s="85">
        <v>235.360127769777</v>
      </c>
      <c r="F10" s="51"/>
      <c r="G10" s="86">
        <f t="shared" si="0"/>
        <v>0</v>
      </c>
      <c r="H10" s="87">
        <v>60.49</v>
      </c>
      <c r="I10" s="96" t="str">
        <f t="shared" si="1"/>
        <v/>
      </c>
      <c r="J10" s="73"/>
      <c r="K10" s="73"/>
      <c r="M10" s="97"/>
    </row>
    <row r="11" ht="28.5" customHeight="1" spans="1:13">
      <c r="A11" s="80"/>
      <c r="B11" s="80" t="s">
        <v>117</v>
      </c>
      <c r="C11" s="83" t="s">
        <v>118</v>
      </c>
      <c r="D11" s="84" t="s">
        <v>116</v>
      </c>
      <c r="E11" s="85">
        <v>975.98594154643</v>
      </c>
      <c r="F11" s="51"/>
      <c r="G11" s="86">
        <f t="shared" si="0"/>
        <v>0</v>
      </c>
      <c r="H11" s="87">
        <v>68.15</v>
      </c>
      <c r="I11" s="96" t="str">
        <f t="shared" si="1"/>
        <v/>
      </c>
      <c r="J11" s="73"/>
      <c r="K11" s="73"/>
      <c r="M11" s="97"/>
    </row>
    <row r="12" ht="28.5" customHeight="1" spans="1:13">
      <c r="A12" s="80"/>
      <c r="B12" s="80" t="s">
        <v>119</v>
      </c>
      <c r="C12" s="83" t="s">
        <v>120</v>
      </c>
      <c r="D12" s="84" t="s">
        <v>116</v>
      </c>
      <c r="E12" s="85">
        <v>49.7945431723591</v>
      </c>
      <c r="F12" s="51"/>
      <c r="G12" s="86">
        <f t="shared" si="0"/>
        <v>0</v>
      </c>
      <c r="H12" s="87">
        <v>38.89</v>
      </c>
      <c r="I12" s="96" t="str">
        <f t="shared" si="1"/>
        <v/>
      </c>
      <c r="J12" s="73"/>
      <c r="K12" s="73"/>
      <c r="M12" s="97"/>
    </row>
    <row r="13" ht="28.5" customHeight="1" spans="1:13">
      <c r="A13" s="80"/>
      <c r="B13" s="80" t="s">
        <v>121</v>
      </c>
      <c r="C13" s="83" t="s">
        <v>122</v>
      </c>
      <c r="D13" s="84" t="s">
        <v>116</v>
      </c>
      <c r="E13" s="85">
        <v>49.7938852627963</v>
      </c>
      <c r="F13" s="51"/>
      <c r="G13" s="86">
        <f t="shared" si="0"/>
        <v>0</v>
      </c>
      <c r="H13" s="87">
        <v>147.17</v>
      </c>
      <c r="I13" s="96" t="str">
        <f t="shared" si="1"/>
        <v/>
      </c>
      <c r="J13" s="73"/>
      <c r="K13" s="73"/>
      <c r="M13" s="97"/>
    </row>
    <row r="14" ht="28.5" customHeight="1" spans="1:13">
      <c r="A14" s="80"/>
      <c r="B14" s="80" t="s">
        <v>123</v>
      </c>
      <c r="C14" s="89" t="s">
        <v>124</v>
      </c>
      <c r="D14" s="84" t="s">
        <v>116</v>
      </c>
      <c r="E14" s="85">
        <v>15.6848666217448</v>
      </c>
      <c r="F14" s="51"/>
      <c r="G14" s="86">
        <f t="shared" si="0"/>
        <v>0</v>
      </c>
      <c r="H14" s="87">
        <v>321.79</v>
      </c>
      <c r="I14" s="96" t="str">
        <f t="shared" si="1"/>
        <v/>
      </c>
      <c r="J14" s="73"/>
      <c r="K14" s="73"/>
      <c r="M14" s="97"/>
    </row>
    <row r="15" ht="28.5" customHeight="1" spans="1:13">
      <c r="A15" s="80"/>
      <c r="B15" s="80" t="s">
        <v>125</v>
      </c>
      <c r="C15" s="83" t="s">
        <v>126</v>
      </c>
      <c r="D15" s="84"/>
      <c r="E15" s="84"/>
      <c r="F15" s="85"/>
      <c r="G15" s="86"/>
      <c r="H15" s="87"/>
      <c r="I15" s="96" t="str">
        <f t="shared" si="1"/>
        <v/>
      </c>
      <c r="J15" s="73"/>
      <c r="K15" s="73"/>
      <c r="M15" s="97"/>
    </row>
    <row r="16" ht="28.5" customHeight="1" spans="1:13">
      <c r="A16" s="80"/>
      <c r="B16" s="80" t="s">
        <v>35</v>
      </c>
      <c r="C16" s="90" t="s">
        <v>127</v>
      </c>
      <c r="D16" s="84" t="s">
        <v>116</v>
      </c>
      <c r="E16" s="85">
        <v>92.7872273381865</v>
      </c>
      <c r="F16" s="51"/>
      <c r="G16" s="86">
        <f>ROUND(F16*E16,0)</f>
        <v>0</v>
      </c>
      <c r="H16" s="87">
        <v>33.83</v>
      </c>
      <c r="I16" s="96" t="str">
        <f t="shared" si="1"/>
        <v/>
      </c>
      <c r="J16" s="73"/>
      <c r="K16" s="73"/>
      <c r="M16" s="97"/>
    </row>
    <row r="17" ht="28.5" customHeight="1" spans="1:13">
      <c r="A17" s="80"/>
      <c r="B17" s="80" t="s">
        <v>38</v>
      </c>
      <c r="C17" s="83" t="s">
        <v>128</v>
      </c>
      <c r="D17" s="84" t="s">
        <v>129</v>
      </c>
      <c r="E17" s="85">
        <v>109.217115206764</v>
      </c>
      <c r="F17" s="51"/>
      <c r="G17" s="86">
        <f>ROUND(F17*E17,0)</f>
        <v>0</v>
      </c>
      <c r="H17" s="87">
        <v>45</v>
      </c>
      <c r="I17" s="96" t="str">
        <f t="shared" si="1"/>
        <v/>
      </c>
      <c r="J17" s="73"/>
      <c r="K17" s="73"/>
      <c r="M17" s="97"/>
    </row>
    <row r="18" ht="28.5" customHeight="1" spans="1:13">
      <c r="A18" s="80"/>
      <c r="B18" s="80" t="s">
        <v>52</v>
      </c>
      <c r="C18" s="83" t="s">
        <v>130</v>
      </c>
      <c r="D18" s="84" t="s">
        <v>129</v>
      </c>
      <c r="E18" s="85">
        <v>42.322006579382</v>
      </c>
      <c r="F18" s="51"/>
      <c r="G18" s="86">
        <f>ROUND(F18*E18,0)</f>
        <v>0</v>
      </c>
      <c r="H18" s="87">
        <v>204.82</v>
      </c>
      <c r="I18" s="96" t="str">
        <f t="shared" si="1"/>
        <v/>
      </c>
      <c r="J18" s="73"/>
      <c r="K18" s="73"/>
      <c r="M18" s="97"/>
    </row>
    <row r="19" ht="28.5" customHeight="1" spans="1:13">
      <c r="A19" s="80"/>
      <c r="B19" s="80" t="s">
        <v>131</v>
      </c>
      <c r="C19" s="83" t="s">
        <v>132</v>
      </c>
      <c r="D19" s="84"/>
      <c r="E19" s="85"/>
      <c r="F19" s="85"/>
      <c r="G19" s="86"/>
      <c r="H19" s="87"/>
      <c r="I19" s="96" t="str">
        <f t="shared" si="1"/>
        <v/>
      </c>
      <c r="J19" s="73"/>
      <c r="K19" s="73"/>
      <c r="M19" s="97"/>
    </row>
    <row r="20" ht="28.5" customHeight="1" spans="1:13">
      <c r="A20" s="80"/>
      <c r="B20" s="80" t="s">
        <v>48</v>
      </c>
      <c r="C20" s="83" t="s">
        <v>133</v>
      </c>
      <c r="D20" s="84" t="s">
        <v>116</v>
      </c>
      <c r="E20" s="85">
        <v>38.8</v>
      </c>
      <c r="F20" s="51"/>
      <c r="G20" s="86">
        <f t="shared" ref="G20:G26" si="2">ROUND(F20*E20,0)</f>
        <v>0</v>
      </c>
      <c r="H20" s="87">
        <v>755.52</v>
      </c>
      <c r="I20" s="96" t="str">
        <f t="shared" si="1"/>
        <v/>
      </c>
      <c r="J20" s="73"/>
      <c r="K20" s="73"/>
      <c r="M20" s="97"/>
    </row>
    <row r="21" ht="28.5" customHeight="1" spans="1:13">
      <c r="A21" s="80"/>
      <c r="B21" s="80" t="s">
        <v>35</v>
      </c>
      <c r="C21" s="83" t="s">
        <v>134</v>
      </c>
      <c r="D21" s="84" t="s">
        <v>116</v>
      </c>
      <c r="E21" s="85">
        <v>28.6</v>
      </c>
      <c r="F21" s="51"/>
      <c r="G21" s="86">
        <f t="shared" si="2"/>
        <v>0</v>
      </c>
      <c r="H21" s="87">
        <v>767.24</v>
      </c>
      <c r="I21" s="96" t="str">
        <f t="shared" si="1"/>
        <v/>
      </c>
      <c r="J21" s="73"/>
      <c r="K21" s="73"/>
      <c r="M21" s="97"/>
    </row>
    <row r="22" ht="28.5" customHeight="1" spans="1:13">
      <c r="A22" s="80"/>
      <c r="B22" s="80" t="s">
        <v>38</v>
      </c>
      <c r="C22" s="83" t="s">
        <v>135</v>
      </c>
      <c r="D22" s="84" t="s">
        <v>116</v>
      </c>
      <c r="E22" s="85">
        <v>76.1</v>
      </c>
      <c r="F22" s="51"/>
      <c r="G22" s="86">
        <f t="shared" si="2"/>
        <v>0</v>
      </c>
      <c r="H22" s="87">
        <v>780.38</v>
      </c>
      <c r="I22" s="96" t="str">
        <f t="shared" si="1"/>
        <v/>
      </c>
      <c r="J22" s="73"/>
      <c r="K22" s="73"/>
      <c r="M22" s="97"/>
    </row>
    <row r="23" ht="28.5" customHeight="1" spans="1:13">
      <c r="A23" s="80"/>
      <c r="B23" s="80" t="s">
        <v>52</v>
      </c>
      <c r="C23" s="83" t="s">
        <v>136</v>
      </c>
      <c r="D23" s="84" t="s">
        <v>116</v>
      </c>
      <c r="E23" s="85">
        <v>31.1</v>
      </c>
      <c r="F23" s="51"/>
      <c r="G23" s="86">
        <f t="shared" si="2"/>
        <v>0</v>
      </c>
      <c r="H23" s="87">
        <v>792.32</v>
      </c>
      <c r="I23" s="96" t="str">
        <f t="shared" si="1"/>
        <v/>
      </c>
      <c r="J23" s="73"/>
      <c r="K23" s="73"/>
      <c r="M23" s="97"/>
    </row>
    <row r="24" ht="28.5" customHeight="1" spans="1:13">
      <c r="A24" s="80"/>
      <c r="B24" s="80" t="s">
        <v>137</v>
      </c>
      <c r="C24" s="83" t="s">
        <v>138</v>
      </c>
      <c r="D24" s="84" t="s">
        <v>139</v>
      </c>
      <c r="E24" s="85">
        <v>497.866494048641</v>
      </c>
      <c r="F24" s="51"/>
      <c r="G24" s="86">
        <f t="shared" si="2"/>
        <v>0</v>
      </c>
      <c r="H24" s="87">
        <v>8.11</v>
      </c>
      <c r="I24" s="96" t="str">
        <f t="shared" si="1"/>
        <v/>
      </c>
      <c r="J24" s="73"/>
      <c r="K24" s="73"/>
      <c r="M24" s="97"/>
    </row>
    <row r="25" ht="28.5" customHeight="1" spans="1:13">
      <c r="A25" s="80"/>
      <c r="B25" s="80" t="s">
        <v>140</v>
      </c>
      <c r="C25" s="83" t="s">
        <v>141</v>
      </c>
      <c r="D25" s="84" t="s">
        <v>139</v>
      </c>
      <c r="E25" s="85">
        <v>94.8423141958836</v>
      </c>
      <c r="F25" s="51"/>
      <c r="G25" s="86">
        <f t="shared" si="2"/>
        <v>0</v>
      </c>
      <c r="H25" s="87">
        <v>7.95</v>
      </c>
      <c r="I25" s="96" t="str">
        <f t="shared" si="1"/>
        <v/>
      </c>
      <c r="J25" s="73"/>
      <c r="K25" s="73"/>
      <c r="M25" s="97"/>
    </row>
    <row r="26" s="65" customFormat="1" ht="28.5" customHeight="1" spans="1:14">
      <c r="A26" s="80"/>
      <c r="B26" s="91" t="s">
        <v>142</v>
      </c>
      <c r="C26" s="92" t="s">
        <v>143</v>
      </c>
      <c r="D26" s="91" t="s">
        <v>116</v>
      </c>
      <c r="E26" s="85">
        <v>10</v>
      </c>
      <c r="F26" s="51"/>
      <c r="G26" s="86">
        <f t="shared" si="2"/>
        <v>0</v>
      </c>
      <c r="H26" s="87">
        <v>780.38</v>
      </c>
      <c r="I26" s="96" t="str">
        <f t="shared" si="1"/>
        <v/>
      </c>
      <c r="J26" s="73"/>
      <c r="K26" s="73"/>
      <c r="M26" s="97"/>
      <c r="N26" s="72"/>
    </row>
    <row r="27" ht="28.5" customHeight="1" spans="1:13">
      <c r="A27" s="80"/>
      <c r="B27" s="80" t="s">
        <v>144</v>
      </c>
      <c r="C27" s="83" t="s">
        <v>145</v>
      </c>
      <c r="D27" s="84"/>
      <c r="E27" s="85"/>
      <c r="F27" s="85"/>
      <c r="G27" s="86"/>
      <c r="H27" s="87"/>
      <c r="I27" s="96" t="str">
        <f t="shared" si="1"/>
        <v/>
      </c>
      <c r="J27" s="73"/>
      <c r="K27" s="73"/>
      <c r="M27" s="97"/>
    </row>
    <row r="28" ht="28.5" customHeight="1" spans="1:13">
      <c r="A28" s="80"/>
      <c r="B28" s="80" t="s">
        <v>48</v>
      </c>
      <c r="C28" s="90" t="s">
        <v>146</v>
      </c>
      <c r="D28" s="84" t="s">
        <v>147</v>
      </c>
      <c r="E28" s="85">
        <v>125</v>
      </c>
      <c r="F28" s="51"/>
      <c r="G28" s="86">
        <f t="shared" ref="G28:G37" si="3">ROUND(F28*E28,0)</f>
        <v>0</v>
      </c>
      <c r="H28" s="87">
        <v>450</v>
      </c>
      <c r="I28" s="96" t="str">
        <f t="shared" si="1"/>
        <v/>
      </c>
      <c r="J28" s="73"/>
      <c r="K28" s="73"/>
      <c r="M28" s="97"/>
    </row>
    <row r="29" ht="28.5" customHeight="1" spans="1:13">
      <c r="A29" s="80"/>
      <c r="B29" s="80" t="s">
        <v>35</v>
      </c>
      <c r="C29" s="90" t="s">
        <v>148</v>
      </c>
      <c r="D29" s="84" t="s">
        <v>147</v>
      </c>
      <c r="E29" s="85">
        <v>125</v>
      </c>
      <c r="F29" s="51"/>
      <c r="G29" s="86">
        <f t="shared" si="3"/>
        <v>0</v>
      </c>
      <c r="H29" s="87">
        <v>500</v>
      </c>
      <c r="I29" s="96" t="str">
        <f t="shared" si="1"/>
        <v/>
      </c>
      <c r="J29" s="73"/>
      <c r="K29" s="73"/>
      <c r="M29" s="97"/>
    </row>
    <row r="30" ht="28.5" customHeight="1" spans="1:13">
      <c r="A30" s="80"/>
      <c r="B30" s="80" t="s">
        <v>137</v>
      </c>
      <c r="C30" s="90" t="s">
        <v>149</v>
      </c>
      <c r="D30" s="84" t="s">
        <v>147</v>
      </c>
      <c r="E30" s="85">
        <v>150</v>
      </c>
      <c r="F30" s="51"/>
      <c r="G30" s="86">
        <f t="shared" si="3"/>
        <v>0</v>
      </c>
      <c r="H30" s="87">
        <v>26.53</v>
      </c>
      <c r="I30" s="96" t="str">
        <f t="shared" si="1"/>
        <v/>
      </c>
      <c r="J30" s="73"/>
      <c r="K30" s="73"/>
      <c r="M30" s="97"/>
    </row>
    <row r="31" s="65" customFormat="1" ht="28.5" customHeight="1" spans="1:14">
      <c r="A31" s="80"/>
      <c r="B31" s="80" t="s">
        <v>140</v>
      </c>
      <c r="C31" s="90" t="s">
        <v>150</v>
      </c>
      <c r="D31" s="84" t="s">
        <v>147</v>
      </c>
      <c r="E31" s="85">
        <v>20</v>
      </c>
      <c r="F31" s="51"/>
      <c r="G31" s="86">
        <f t="shared" si="3"/>
        <v>0</v>
      </c>
      <c r="H31" s="87">
        <v>273.28</v>
      </c>
      <c r="I31" s="96" t="str">
        <f t="shared" si="1"/>
        <v/>
      </c>
      <c r="J31" s="73"/>
      <c r="K31" s="73"/>
      <c r="M31" s="97"/>
      <c r="N31" s="72"/>
    </row>
    <row r="32" ht="28.5" customHeight="1" spans="1:13">
      <c r="A32" s="80"/>
      <c r="B32" s="80" t="s">
        <v>151</v>
      </c>
      <c r="C32" s="83" t="s">
        <v>152</v>
      </c>
      <c r="D32" s="84"/>
      <c r="E32" s="85"/>
      <c r="F32" s="85"/>
      <c r="G32" s="86"/>
      <c r="H32" s="87"/>
      <c r="I32" s="96" t="str">
        <f t="shared" si="1"/>
        <v/>
      </c>
      <c r="J32" s="73"/>
      <c r="K32" s="73"/>
      <c r="M32" s="97"/>
    </row>
    <row r="33" ht="28.5" customHeight="1" spans="1:13">
      <c r="A33" s="80"/>
      <c r="B33" s="80" t="s">
        <v>48</v>
      </c>
      <c r="C33" s="83" t="s">
        <v>153</v>
      </c>
      <c r="D33" s="84" t="s">
        <v>37</v>
      </c>
      <c r="E33" s="85">
        <v>50</v>
      </c>
      <c r="F33" s="51"/>
      <c r="G33" s="86">
        <f t="shared" si="3"/>
        <v>0</v>
      </c>
      <c r="H33" s="87">
        <v>83.76</v>
      </c>
      <c r="I33" s="96" t="str">
        <f t="shared" si="1"/>
        <v/>
      </c>
      <c r="J33" s="73"/>
      <c r="K33" s="73"/>
      <c r="M33" s="97"/>
    </row>
    <row r="34" ht="28.5" customHeight="1" spans="1:13">
      <c r="A34" s="80"/>
      <c r="B34" s="80" t="s">
        <v>35</v>
      </c>
      <c r="C34" s="83" t="s">
        <v>154</v>
      </c>
      <c r="D34" s="84" t="s">
        <v>37</v>
      </c>
      <c r="E34" s="85">
        <v>50</v>
      </c>
      <c r="F34" s="51"/>
      <c r="G34" s="86">
        <f t="shared" si="3"/>
        <v>0</v>
      </c>
      <c r="H34" s="87">
        <v>83.74</v>
      </c>
      <c r="I34" s="96" t="str">
        <f t="shared" si="1"/>
        <v/>
      </c>
      <c r="J34" s="73"/>
      <c r="K34" s="73"/>
      <c r="M34" s="97"/>
    </row>
    <row r="35" ht="28.5" customHeight="1" spans="1:13">
      <c r="A35" s="80"/>
      <c r="B35" s="80" t="s">
        <v>38</v>
      </c>
      <c r="C35" s="83" t="s">
        <v>155</v>
      </c>
      <c r="D35" s="84" t="s">
        <v>37</v>
      </c>
      <c r="E35" s="85">
        <v>50</v>
      </c>
      <c r="F35" s="51"/>
      <c r="G35" s="86">
        <f t="shared" si="3"/>
        <v>0</v>
      </c>
      <c r="H35" s="87">
        <v>83.69</v>
      </c>
      <c r="I35" s="96" t="str">
        <f t="shared" si="1"/>
        <v/>
      </c>
      <c r="J35" s="73"/>
      <c r="K35" s="73"/>
      <c r="M35" s="97"/>
    </row>
    <row r="36" ht="28.5" customHeight="1" spans="1:13">
      <c r="A36" s="80"/>
      <c r="B36" s="80" t="s">
        <v>52</v>
      </c>
      <c r="C36" s="83" t="s">
        <v>156</v>
      </c>
      <c r="D36" s="84" t="s">
        <v>37</v>
      </c>
      <c r="E36" s="85">
        <v>50</v>
      </c>
      <c r="F36" s="51"/>
      <c r="G36" s="86">
        <f t="shared" si="3"/>
        <v>0</v>
      </c>
      <c r="H36" s="87">
        <v>83.67</v>
      </c>
      <c r="I36" s="96" t="str">
        <f t="shared" si="1"/>
        <v/>
      </c>
      <c r="J36" s="73"/>
      <c r="K36" s="73"/>
      <c r="M36" s="97"/>
    </row>
    <row r="37" ht="28.5" customHeight="1" spans="1:13">
      <c r="A37" s="80"/>
      <c r="B37" s="80" t="s">
        <v>157</v>
      </c>
      <c r="C37" s="83" t="s">
        <v>158</v>
      </c>
      <c r="D37" s="84" t="s">
        <v>37</v>
      </c>
      <c r="E37" s="85">
        <v>104.5</v>
      </c>
      <c r="F37" s="51"/>
      <c r="G37" s="86">
        <f t="shared" si="3"/>
        <v>0</v>
      </c>
      <c r="H37" s="87">
        <v>74.86</v>
      </c>
      <c r="I37" s="96" t="str">
        <f t="shared" si="1"/>
        <v/>
      </c>
      <c r="J37" s="73"/>
      <c r="K37" s="73"/>
      <c r="M37" s="97"/>
    </row>
    <row r="38" ht="28.5" customHeight="1" spans="1:13">
      <c r="A38" s="80"/>
      <c r="B38" s="80" t="s">
        <v>159</v>
      </c>
      <c r="C38" s="90" t="s">
        <v>160</v>
      </c>
      <c r="D38" s="84"/>
      <c r="E38" s="85"/>
      <c r="F38" s="85"/>
      <c r="G38" s="86"/>
      <c r="H38" s="87"/>
      <c r="I38" s="96" t="str">
        <f t="shared" ref="I38:I69" si="4">IF(F38-H38&gt;0,"超限价","")</f>
        <v/>
      </c>
      <c r="J38" s="73"/>
      <c r="K38" s="73"/>
      <c r="M38" s="97"/>
    </row>
    <row r="39" ht="28.5" customHeight="1" spans="1:13">
      <c r="A39" s="80"/>
      <c r="B39" s="80" t="s">
        <v>48</v>
      </c>
      <c r="C39" s="90" t="s">
        <v>161</v>
      </c>
      <c r="D39" s="84" t="s">
        <v>37</v>
      </c>
      <c r="E39" s="85">
        <v>77.7553060922191</v>
      </c>
      <c r="F39" s="51"/>
      <c r="G39" s="86">
        <f>ROUND(F39*E39,0)</f>
        <v>0</v>
      </c>
      <c r="H39" s="87">
        <v>83.02</v>
      </c>
      <c r="I39" s="96" t="str">
        <f t="shared" si="4"/>
        <v/>
      </c>
      <c r="J39" s="73"/>
      <c r="K39" s="73"/>
      <c r="M39" s="97"/>
    </row>
    <row r="40" ht="28.5" customHeight="1" spans="1:13">
      <c r="A40" s="80"/>
      <c r="B40" s="80" t="s">
        <v>162</v>
      </c>
      <c r="C40" s="83" t="s">
        <v>163</v>
      </c>
      <c r="D40" s="84" t="s">
        <v>37</v>
      </c>
      <c r="E40" s="81">
        <v>203.858193153669</v>
      </c>
      <c r="F40" s="51"/>
      <c r="G40" s="86">
        <f>ROUND(F40*E40,0)</f>
        <v>0</v>
      </c>
      <c r="H40" s="87">
        <v>90</v>
      </c>
      <c r="I40" s="96" t="str">
        <f t="shared" si="4"/>
        <v/>
      </c>
      <c r="J40" s="73"/>
      <c r="K40" s="73"/>
      <c r="M40" s="97"/>
    </row>
    <row r="41" ht="43" customHeight="1" spans="1:13">
      <c r="A41" s="80"/>
      <c r="B41" s="80" t="s">
        <v>164</v>
      </c>
      <c r="C41" s="83" t="s">
        <v>165</v>
      </c>
      <c r="D41" s="84"/>
      <c r="E41" s="85"/>
      <c r="F41" s="85"/>
      <c r="G41" s="86"/>
      <c r="H41" s="87"/>
      <c r="I41" s="96" t="str">
        <f t="shared" si="4"/>
        <v/>
      </c>
      <c r="J41" s="73"/>
      <c r="K41" s="73"/>
      <c r="M41" s="97"/>
    </row>
    <row r="42" ht="29" customHeight="1" spans="1:13">
      <c r="A42" s="80"/>
      <c r="B42" s="80" t="s">
        <v>48</v>
      </c>
      <c r="C42" s="83" t="s">
        <v>166</v>
      </c>
      <c r="D42" s="84" t="s">
        <v>147</v>
      </c>
      <c r="E42" s="85">
        <v>100</v>
      </c>
      <c r="F42" s="51"/>
      <c r="G42" s="86">
        <f>ROUND(F42*E42,0)</f>
        <v>0</v>
      </c>
      <c r="H42" s="87">
        <v>246.07</v>
      </c>
      <c r="I42" s="96" t="str">
        <f t="shared" si="4"/>
        <v/>
      </c>
      <c r="J42" s="73"/>
      <c r="K42" s="73"/>
      <c r="M42" s="97"/>
    </row>
    <row r="43" ht="29" customHeight="1" spans="1:13">
      <c r="A43" s="80"/>
      <c r="B43" s="80" t="s">
        <v>35</v>
      </c>
      <c r="C43" s="83" t="s">
        <v>167</v>
      </c>
      <c r="D43" s="84" t="s">
        <v>147</v>
      </c>
      <c r="E43" s="85">
        <v>50</v>
      </c>
      <c r="F43" s="51"/>
      <c r="G43" s="86">
        <f>ROUND(F43*E43,0)</f>
        <v>0</v>
      </c>
      <c r="H43" s="87">
        <v>280.34</v>
      </c>
      <c r="I43" s="96" t="str">
        <f t="shared" si="4"/>
        <v/>
      </c>
      <c r="J43" s="73"/>
      <c r="K43" s="73"/>
      <c r="M43" s="97"/>
    </row>
    <row r="44" ht="29" customHeight="1" spans="1:13">
      <c r="A44" s="80"/>
      <c r="B44" s="80" t="s">
        <v>38</v>
      </c>
      <c r="C44" s="83" t="s">
        <v>168</v>
      </c>
      <c r="D44" s="84" t="s">
        <v>147</v>
      </c>
      <c r="E44" s="85">
        <v>200</v>
      </c>
      <c r="F44" s="51"/>
      <c r="G44" s="86">
        <f>ROUND(F44*E44,0)</f>
        <v>0</v>
      </c>
      <c r="H44" s="87">
        <v>386.41</v>
      </c>
      <c r="I44" s="96" t="str">
        <f t="shared" si="4"/>
        <v/>
      </c>
      <c r="J44" s="73"/>
      <c r="K44" s="73"/>
      <c r="M44" s="97"/>
    </row>
    <row r="45" ht="29" customHeight="1" spans="1:13">
      <c r="A45" s="80"/>
      <c r="B45" s="80" t="s">
        <v>52</v>
      </c>
      <c r="C45" s="83" t="s">
        <v>169</v>
      </c>
      <c r="D45" s="84" t="s">
        <v>147</v>
      </c>
      <c r="E45" s="85">
        <v>50</v>
      </c>
      <c r="F45" s="51"/>
      <c r="G45" s="86">
        <f>ROUND(F45*E45,0)</f>
        <v>0</v>
      </c>
      <c r="H45" s="87">
        <v>496.67</v>
      </c>
      <c r="I45" s="96" t="str">
        <f t="shared" si="4"/>
        <v/>
      </c>
      <c r="J45" s="73"/>
      <c r="K45" s="73"/>
      <c r="M45" s="97"/>
    </row>
    <row r="46" ht="29" customHeight="1" spans="1:13">
      <c r="A46" s="80"/>
      <c r="B46" s="80" t="s">
        <v>137</v>
      </c>
      <c r="C46" s="83" t="s">
        <v>170</v>
      </c>
      <c r="D46" s="84" t="s">
        <v>147</v>
      </c>
      <c r="E46" s="85">
        <v>50</v>
      </c>
      <c r="F46" s="51"/>
      <c r="G46" s="86">
        <f t="shared" ref="G46:G50" si="5">ROUND(F46*E46,0)</f>
        <v>0</v>
      </c>
      <c r="H46" s="87">
        <v>825.55</v>
      </c>
      <c r="I46" s="96" t="str">
        <f t="shared" si="4"/>
        <v/>
      </c>
      <c r="J46" s="73"/>
      <c r="K46" s="73"/>
      <c r="M46" s="97"/>
    </row>
    <row r="47" ht="29" customHeight="1" spans="1:13">
      <c r="A47" s="80"/>
      <c r="B47" s="80" t="s">
        <v>140</v>
      </c>
      <c r="C47" s="83" t="s">
        <v>171</v>
      </c>
      <c r="D47" s="84" t="s">
        <v>147</v>
      </c>
      <c r="E47" s="85">
        <v>50</v>
      </c>
      <c r="F47" s="51"/>
      <c r="G47" s="86">
        <f t="shared" si="5"/>
        <v>0</v>
      </c>
      <c r="H47" s="87">
        <v>1216.79</v>
      </c>
      <c r="I47" s="96" t="str">
        <f t="shared" si="4"/>
        <v/>
      </c>
      <c r="J47" s="73"/>
      <c r="K47" s="73"/>
      <c r="M47" s="97"/>
    </row>
    <row r="48" s="65" customFormat="1" ht="29" customHeight="1" spans="1:14">
      <c r="A48" s="80"/>
      <c r="B48" s="80" t="s">
        <v>142</v>
      </c>
      <c r="C48" s="83" t="s">
        <v>172</v>
      </c>
      <c r="D48" s="84" t="s">
        <v>147</v>
      </c>
      <c r="E48" s="85">
        <v>50</v>
      </c>
      <c r="F48" s="51"/>
      <c r="G48" s="86">
        <f t="shared" si="5"/>
        <v>0</v>
      </c>
      <c r="H48" s="87">
        <v>1491.05</v>
      </c>
      <c r="I48" s="96" t="str">
        <f t="shared" si="4"/>
        <v/>
      </c>
      <c r="J48" s="73"/>
      <c r="K48" s="73"/>
      <c r="M48" s="97"/>
      <c r="N48" s="72"/>
    </row>
    <row r="49" s="65" customFormat="1" ht="29" customHeight="1" spans="1:14">
      <c r="A49" s="80"/>
      <c r="B49" s="80" t="s">
        <v>173</v>
      </c>
      <c r="C49" s="83" t="s">
        <v>174</v>
      </c>
      <c r="D49" s="84" t="s">
        <v>147</v>
      </c>
      <c r="E49" s="85">
        <v>50</v>
      </c>
      <c r="F49" s="51"/>
      <c r="G49" s="86">
        <f t="shared" si="5"/>
        <v>0</v>
      </c>
      <c r="H49" s="87">
        <v>2140.48</v>
      </c>
      <c r="I49" s="96" t="str">
        <f t="shared" si="4"/>
        <v/>
      </c>
      <c r="J49" s="73"/>
      <c r="K49" s="73"/>
      <c r="M49" s="97"/>
      <c r="N49" s="72"/>
    </row>
    <row r="50" s="65" customFormat="1" ht="28.5" customHeight="1" spans="1:14">
      <c r="A50" s="80"/>
      <c r="B50" s="80" t="s">
        <v>175</v>
      </c>
      <c r="C50" s="83" t="s">
        <v>176</v>
      </c>
      <c r="D50" s="84" t="s">
        <v>147</v>
      </c>
      <c r="E50" s="85">
        <v>50</v>
      </c>
      <c r="F50" s="51"/>
      <c r="G50" s="86">
        <f t="shared" si="5"/>
        <v>0</v>
      </c>
      <c r="H50" s="87">
        <v>100.2</v>
      </c>
      <c r="I50" s="96" t="str">
        <f t="shared" si="4"/>
        <v/>
      </c>
      <c r="J50" s="73"/>
      <c r="K50" s="73"/>
      <c r="M50" s="97"/>
      <c r="N50" s="72"/>
    </row>
    <row r="51" s="65" customFormat="1" ht="28.5" customHeight="1" spans="1:14">
      <c r="A51" s="80"/>
      <c r="B51" s="80" t="s">
        <v>177</v>
      </c>
      <c r="C51" s="83" t="s">
        <v>178</v>
      </c>
      <c r="D51" s="84" t="s">
        <v>147</v>
      </c>
      <c r="E51" s="85">
        <v>200</v>
      </c>
      <c r="F51" s="51"/>
      <c r="G51" s="86">
        <f t="shared" ref="G51:G54" si="6">ROUND(F51*E51,0)</f>
        <v>0</v>
      </c>
      <c r="H51" s="87">
        <v>186.31</v>
      </c>
      <c r="I51" s="96" t="str">
        <f t="shared" si="4"/>
        <v/>
      </c>
      <c r="J51" s="73"/>
      <c r="K51" s="73"/>
      <c r="M51" s="97"/>
      <c r="N51" s="72"/>
    </row>
    <row r="52" s="65" customFormat="1" ht="28.5" customHeight="1" spans="1:14">
      <c r="A52" s="80"/>
      <c r="B52" s="80" t="s">
        <v>179</v>
      </c>
      <c r="C52" s="83" t="s">
        <v>180</v>
      </c>
      <c r="D52" s="84" t="s">
        <v>147</v>
      </c>
      <c r="E52" s="85">
        <v>50</v>
      </c>
      <c r="F52" s="51"/>
      <c r="G52" s="86">
        <f t="shared" si="6"/>
        <v>0</v>
      </c>
      <c r="H52" s="87">
        <v>206.5</v>
      </c>
      <c r="I52" s="96" t="str">
        <f t="shared" si="4"/>
        <v/>
      </c>
      <c r="J52" s="73"/>
      <c r="K52" s="73"/>
      <c r="M52" s="97"/>
      <c r="N52" s="72"/>
    </row>
    <row r="53" s="65" customFormat="1" ht="28.5" customHeight="1" spans="1:14">
      <c r="A53" s="80"/>
      <c r="B53" s="80" t="s">
        <v>181</v>
      </c>
      <c r="C53" s="83" t="s">
        <v>182</v>
      </c>
      <c r="D53" s="84" t="s">
        <v>147</v>
      </c>
      <c r="E53" s="85">
        <v>50</v>
      </c>
      <c r="F53" s="51"/>
      <c r="G53" s="86">
        <f t="shared" si="6"/>
        <v>0</v>
      </c>
      <c r="H53" s="87">
        <v>338.08</v>
      </c>
      <c r="I53" s="96" t="str">
        <f t="shared" si="4"/>
        <v/>
      </c>
      <c r="J53" s="73"/>
      <c r="K53" s="73"/>
      <c r="M53" s="97"/>
      <c r="N53" s="72"/>
    </row>
    <row r="54" s="65" customFormat="1" ht="28.5" customHeight="1" spans="1:14">
      <c r="A54" s="80"/>
      <c r="B54" s="80" t="s">
        <v>147</v>
      </c>
      <c r="C54" s="83" t="s">
        <v>183</v>
      </c>
      <c r="D54" s="84" t="s">
        <v>147</v>
      </c>
      <c r="E54" s="85">
        <v>50</v>
      </c>
      <c r="F54" s="51"/>
      <c r="G54" s="86">
        <f t="shared" si="6"/>
        <v>0</v>
      </c>
      <c r="H54" s="87">
        <v>430.97</v>
      </c>
      <c r="I54" s="96" t="str">
        <f t="shared" si="4"/>
        <v/>
      </c>
      <c r="J54" s="73"/>
      <c r="K54" s="73"/>
      <c r="M54" s="97"/>
      <c r="N54" s="72"/>
    </row>
    <row r="55" ht="28.5" customHeight="1" spans="1:13">
      <c r="A55" s="80"/>
      <c r="B55" s="80" t="s">
        <v>184</v>
      </c>
      <c r="C55" s="83" t="s">
        <v>185</v>
      </c>
      <c r="D55" s="84"/>
      <c r="E55" s="84"/>
      <c r="F55" s="85"/>
      <c r="G55" s="86"/>
      <c r="H55" s="87"/>
      <c r="I55" s="96" t="str">
        <f t="shared" si="4"/>
        <v/>
      </c>
      <c r="J55" s="73"/>
      <c r="K55" s="73"/>
      <c r="M55" s="97"/>
    </row>
    <row r="56" ht="28.5" customHeight="1" spans="1:13">
      <c r="A56" s="80"/>
      <c r="B56" s="80" t="s">
        <v>48</v>
      </c>
      <c r="C56" s="90" t="s">
        <v>186</v>
      </c>
      <c r="D56" s="84" t="s">
        <v>50</v>
      </c>
      <c r="E56" s="88">
        <v>100</v>
      </c>
      <c r="F56" s="51"/>
      <c r="G56" s="86">
        <f t="shared" ref="G56:G67" si="7">ROUND(F56*E56,0)</f>
        <v>0</v>
      </c>
      <c r="H56" s="87">
        <v>28.08</v>
      </c>
      <c r="I56" s="96" t="str">
        <f t="shared" si="4"/>
        <v/>
      </c>
      <c r="J56" s="73"/>
      <c r="K56" s="73"/>
      <c r="M56" s="97"/>
    </row>
    <row r="57" ht="28.5" customHeight="1" spans="1:13">
      <c r="A57" s="80"/>
      <c r="B57" s="80" t="s">
        <v>35</v>
      </c>
      <c r="C57" s="90" t="s">
        <v>187</v>
      </c>
      <c r="D57" s="84" t="s">
        <v>50</v>
      </c>
      <c r="E57" s="88">
        <v>100</v>
      </c>
      <c r="F57" s="51"/>
      <c r="G57" s="86">
        <f t="shared" si="7"/>
        <v>0</v>
      </c>
      <c r="H57" s="87">
        <v>22.53</v>
      </c>
      <c r="I57" s="96" t="str">
        <f t="shared" si="4"/>
        <v/>
      </c>
      <c r="J57" s="73"/>
      <c r="K57" s="73"/>
      <c r="M57" s="97"/>
    </row>
    <row r="58" ht="28.5" customHeight="1" spans="1:13">
      <c r="A58" s="80"/>
      <c r="B58" s="80" t="s">
        <v>38</v>
      </c>
      <c r="C58" s="90" t="s">
        <v>188</v>
      </c>
      <c r="D58" s="84" t="s">
        <v>50</v>
      </c>
      <c r="E58" s="88">
        <v>200</v>
      </c>
      <c r="F58" s="51"/>
      <c r="G58" s="86">
        <f t="shared" si="7"/>
        <v>0</v>
      </c>
      <c r="H58" s="87">
        <v>16.77</v>
      </c>
      <c r="I58" s="96" t="str">
        <f t="shared" si="4"/>
        <v/>
      </c>
      <c r="J58" s="73"/>
      <c r="K58" s="73"/>
      <c r="M58" s="97"/>
    </row>
    <row r="59" ht="28.5" customHeight="1" spans="1:13">
      <c r="A59" s="80"/>
      <c r="B59" s="80" t="s">
        <v>52</v>
      </c>
      <c r="C59" s="90" t="s">
        <v>189</v>
      </c>
      <c r="D59" s="84" t="s">
        <v>50</v>
      </c>
      <c r="E59" s="88">
        <v>306</v>
      </c>
      <c r="F59" s="51"/>
      <c r="G59" s="86">
        <f t="shared" si="7"/>
        <v>0</v>
      </c>
      <c r="H59" s="87">
        <v>44.59</v>
      </c>
      <c r="I59" s="96" t="str">
        <f t="shared" si="4"/>
        <v/>
      </c>
      <c r="J59" s="73"/>
      <c r="K59" s="73"/>
      <c r="M59" s="97"/>
    </row>
    <row r="60" ht="28.5" customHeight="1" spans="1:13">
      <c r="A60" s="80"/>
      <c r="B60" s="80" t="s">
        <v>140</v>
      </c>
      <c r="C60" s="90" t="s">
        <v>190</v>
      </c>
      <c r="D60" s="84" t="s">
        <v>50</v>
      </c>
      <c r="E60" s="88">
        <v>200</v>
      </c>
      <c r="F60" s="51"/>
      <c r="G60" s="86">
        <f t="shared" si="7"/>
        <v>0</v>
      </c>
      <c r="H60" s="87">
        <v>54.4</v>
      </c>
      <c r="I60" s="96" t="str">
        <f t="shared" si="4"/>
        <v/>
      </c>
      <c r="J60" s="73"/>
      <c r="K60" s="73"/>
      <c r="M60" s="97"/>
    </row>
    <row r="61" s="66" customFormat="1" ht="28.5" customHeight="1" spans="1:14">
      <c r="A61" s="80"/>
      <c r="B61" s="80" t="s">
        <v>142</v>
      </c>
      <c r="C61" s="90" t="s">
        <v>191</v>
      </c>
      <c r="D61" s="84" t="s">
        <v>50</v>
      </c>
      <c r="E61" s="88">
        <v>936</v>
      </c>
      <c r="F61" s="51"/>
      <c r="G61" s="86">
        <f t="shared" si="7"/>
        <v>0</v>
      </c>
      <c r="H61" s="87">
        <v>76.57</v>
      </c>
      <c r="I61" s="96" t="str">
        <f t="shared" si="4"/>
        <v/>
      </c>
      <c r="J61" s="73"/>
      <c r="K61" s="73"/>
      <c r="M61" s="97"/>
      <c r="N61" s="72"/>
    </row>
    <row r="62" ht="28.5" customHeight="1" spans="1:13">
      <c r="A62" s="80"/>
      <c r="B62" s="80" t="s">
        <v>173</v>
      </c>
      <c r="C62" s="83" t="s">
        <v>192</v>
      </c>
      <c r="D62" s="84" t="s">
        <v>147</v>
      </c>
      <c r="E62" s="93">
        <v>200</v>
      </c>
      <c r="F62" s="51"/>
      <c r="G62" s="86">
        <f t="shared" si="7"/>
        <v>0</v>
      </c>
      <c r="H62" s="87">
        <v>16.76</v>
      </c>
      <c r="I62" s="96" t="str">
        <f t="shared" si="4"/>
        <v/>
      </c>
      <c r="J62" s="73"/>
      <c r="K62" s="73"/>
      <c r="M62" s="97"/>
    </row>
    <row r="63" ht="28.5" customHeight="1" spans="1:13">
      <c r="A63" s="80"/>
      <c r="B63" s="80" t="s">
        <v>175</v>
      </c>
      <c r="C63" s="83" t="s">
        <v>193</v>
      </c>
      <c r="D63" s="84" t="s">
        <v>50</v>
      </c>
      <c r="E63" s="88">
        <v>24</v>
      </c>
      <c r="F63" s="51"/>
      <c r="G63" s="86">
        <f t="shared" si="7"/>
        <v>0</v>
      </c>
      <c r="H63" s="87">
        <v>62.4</v>
      </c>
      <c r="I63" s="96" t="str">
        <f t="shared" si="4"/>
        <v/>
      </c>
      <c r="J63" s="73"/>
      <c r="K63" s="73"/>
      <c r="M63" s="97"/>
    </row>
    <row r="64" ht="28.5" customHeight="1" spans="1:13">
      <c r="A64" s="80"/>
      <c r="B64" s="80" t="s">
        <v>177</v>
      </c>
      <c r="C64" s="83" t="s">
        <v>194</v>
      </c>
      <c r="D64" s="84" t="s">
        <v>147</v>
      </c>
      <c r="E64" s="93">
        <v>50</v>
      </c>
      <c r="F64" s="51"/>
      <c r="G64" s="86">
        <f t="shared" si="7"/>
        <v>0</v>
      </c>
      <c r="H64" s="87">
        <v>227.25</v>
      </c>
      <c r="I64" s="96" t="str">
        <f t="shared" si="4"/>
        <v/>
      </c>
      <c r="J64" s="73"/>
      <c r="K64" s="73"/>
      <c r="M64" s="97"/>
    </row>
    <row r="65" s="65" customFormat="1" ht="28.5" customHeight="1" spans="1:14">
      <c r="A65" s="80"/>
      <c r="B65" s="80" t="s">
        <v>179</v>
      </c>
      <c r="C65" s="83" t="s">
        <v>195</v>
      </c>
      <c r="D65" s="84" t="s">
        <v>50</v>
      </c>
      <c r="E65" s="88">
        <v>50</v>
      </c>
      <c r="F65" s="51"/>
      <c r="G65" s="86">
        <f t="shared" si="7"/>
        <v>0</v>
      </c>
      <c r="H65" s="87">
        <v>43.62</v>
      </c>
      <c r="I65" s="96" t="str">
        <f t="shared" si="4"/>
        <v/>
      </c>
      <c r="J65" s="73"/>
      <c r="K65" s="73"/>
      <c r="M65" s="97"/>
      <c r="N65" s="72"/>
    </row>
    <row r="66" s="65" customFormat="1" ht="28.5" customHeight="1" spans="1:14">
      <c r="A66" s="80"/>
      <c r="B66" s="80" t="s">
        <v>181</v>
      </c>
      <c r="C66" s="83" t="s">
        <v>196</v>
      </c>
      <c r="D66" s="84" t="s">
        <v>50</v>
      </c>
      <c r="E66" s="88">
        <v>50</v>
      </c>
      <c r="F66" s="51"/>
      <c r="G66" s="86">
        <f t="shared" si="7"/>
        <v>0</v>
      </c>
      <c r="H66" s="87">
        <v>63.77</v>
      </c>
      <c r="I66" s="96" t="str">
        <f t="shared" si="4"/>
        <v/>
      </c>
      <c r="J66" s="73"/>
      <c r="K66" s="73"/>
      <c r="M66" s="97"/>
      <c r="N66" s="72"/>
    </row>
    <row r="67" s="65" customFormat="1" ht="28.5" customHeight="1" spans="1:14">
      <c r="A67" s="80"/>
      <c r="B67" s="80" t="s">
        <v>147</v>
      </c>
      <c r="C67" s="83" t="s">
        <v>197</v>
      </c>
      <c r="D67" s="84" t="s">
        <v>50</v>
      </c>
      <c r="E67" s="88">
        <v>50</v>
      </c>
      <c r="F67" s="51"/>
      <c r="G67" s="86">
        <f t="shared" si="7"/>
        <v>0</v>
      </c>
      <c r="H67" s="87">
        <v>50.24</v>
      </c>
      <c r="I67" s="96" t="str">
        <f t="shared" si="4"/>
        <v/>
      </c>
      <c r="J67" s="73"/>
      <c r="K67" s="73"/>
      <c r="M67" s="97"/>
      <c r="N67" s="72"/>
    </row>
    <row r="68" s="65" customFormat="1" ht="28.5" customHeight="1" spans="1:14">
      <c r="A68" s="80"/>
      <c r="B68" s="80" t="s">
        <v>198</v>
      </c>
      <c r="C68" s="83" t="s">
        <v>199</v>
      </c>
      <c r="D68" s="84" t="s">
        <v>37</v>
      </c>
      <c r="E68" s="93">
        <v>50</v>
      </c>
      <c r="F68" s="51"/>
      <c r="G68" s="86">
        <f t="shared" ref="G68:G77" si="8">ROUND(F68*E68,0)</f>
        <v>0</v>
      </c>
      <c r="H68" s="87">
        <v>90.16</v>
      </c>
      <c r="I68" s="96" t="str">
        <f t="shared" si="4"/>
        <v/>
      </c>
      <c r="J68" s="73"/>
      <c r="K68" s="73"/>
      <c r="M68" s="97"/>
      <c r="N68" s="72"/>
    </row>
    <row r="69" ht="28.5" customHeight="1" spans="1:13">
      <c r="A69" s="80"/>
      <c r="B69" s="80" t="s">
        <v>200</v>
      </c>
      <c r="C69" s="83" t="s">
        <v>201</v>
      </c>
      <c r="D69" s="84" t="s">
        <v>50</v>
      </c>
      <c r="E69" s="88">
        <v>85</v>
      </c>
      <c r="F69" s="51"/>
      <c r="G69" s="86">
        <f t="shared" si="8"/>
        <v>0</v>
      </c>
      <c r="H69" s="87">
        <v>36.77</v>
      </c>
      <c r="I69" s="96" t="str">
        <f t="shared" si="4"/>
        <v/>
      </c>
      <c r="J69" s="73"/>
      <c r="K69" s="73"/>
      <c r="M69" s="97"/>
    </row>
    <row r="70" ht="28.5" customHeight="1" spans="1:13">
      <c r="A70" s="80"/>
      <c r="B70" s="80" t="s">
        <v>202</v>
      </c>
      <c r="C70" s="90" t="s">
        <v>203</v>
      </c>
      <c r="D70" s="84" t="s">
        <v>37</v>
      </c>
      <c r="E70" s="85">
        <v>265.5</v>
      </c>
      <c r="F70" s="51"/>
      <c r="G70" s="86">
        <f t="shared" si="8"/>
        <v>0</v>
      </c>
      <c r="H70" s="87">
        <v>76.53</v>
      </c>
      <c r="I70" s="96" t="str">
        <f t="shared" ref="I70:I101" si="9">IF(F70-H70&gt;0,"超限价","")</f>
        <v/>
      </c>
      <c r="J70" s="73"/>
      <c r="K70" s="73"/>
      <c r="M70" s="97"/>
    </row>
    <row r="71" ht="28.5" customHeight="1" spans="1:13">
      <c r="A71" s="80"/>
      <c r="B71" s="80" t="s">
        <v>204</v>
      </c>
      <c r="C71" s="90" t="s">
        <v>205</v>
      </c>
      <c r="D71" s="84" t="s">
        <v>37</v>
      </c>
      <c r="E71" s="85">
        <v>309</v>
      </c>
      <c r="F71" s="51"/>
      <c r="G71" s="86">
        <f t="shared" si="8"/>
        <v>0</v>
      </c>
      <c r="H71" s="87">
        <v>74.86</v>
      </c>
      <c r="I71" s="96" t="str">
        <f t="shared" si="9"/>
        <v/>
      </c>
      <c r="J71" s="73"/>
      <c r="K71" s="73"/>
      <c r="M71" s="97"/>
    </row>
    <row r="72" ht="28.5" customHeight="1" spans="1:13">
      <c r="A72" s="80"/>
      <c r="B72" s="80" t="s">
        <v>206</v>
      </c>
      <c r="C72" s="83" t="s">
        <v>207</v>
      </c>
      <c r="D72" s="84" t="s">
        <v>37</v>
      </c>
      <c r="E72" s="85">
        <v>200</v>
      </c>
      <c r="F72" s="51"/>
      <c r="G72" s="86">
        <f t="shared" si="8"/>
        <v>0</v>
      </c>
      <c r="H72" s="87">
        <v>24.12</v>
      </c>
      <c r="I72" s="96" t="str">
        <f t="shared" si="9"/>
        <v/>
      </c>
      <c r="J72" s="73"/>
      <c r="K72" s="73"/>
      <c r="M72" s="97"/>
    </row>
    <row r="73" s="65" customFormat="1" ht="28.5" customHeight="1" spans="1:14">
      <c r="A73" s="80"/>
      <c r="B73" s="80" t="s">
        <v>208</v>
      </c>
      <c r="C73" s="83" t="s">
        <v>209</v>
      </c>
      <c r="D73" s="84" t="s">
        <v>37</v>
      </c>
      <c r="E73" s="85">
        <v>400</v>
      </c>
      <c r="F73" s="51"/>
      <c r="G73" s="86">
        <f t="shared" si="8"/>
        <v>0</v>
      </c>
      <c r="H73" s="87">
        <v>14.28</v>
      </c>
      <c r="I73" s="96" t="str">
        <f t="shared" si="9"/>
        <v/>
      </c>
      <c r="J73" s="73"/>
      <c r="K73" s="73"/>
      <c r="M73" s="97"/>
      <c r="N73" s="72"/>
    </row>
    <row r="74" ht="28.5" customHeight="1" spans="1:13">
      <c r="A74" s="80"/>
      <c r="B74" s="80" t="s">
        <v>210</v>
      </c>
      <c r="C74" s="83" t="s">
        <v>211</v>
      </c>
      <c r="D74" s="84" t="s">
        <v>37</v>
      </c>
      <c r="E74" s="85">
        <v>600</v>
      </c>
      <c r="F74" s="51"/>
      <c r="G74" s="86">
        <f t="shared" si="8"/>
        <v>0</v>
      </c>
      <c r="H74" s="87">
        <v>21.84</v>
      </c>
      <c r="I74" s="96" t="str">
        <f t="shared" si="9"/>
        <v/>
      </c>
      <c r="J74" s="73"/>
      <c r="K74" s="73"/>
      <c r="M74" s="97"/>
    </row>
    <row r="75" ht="28.5" customHeight="1" spans="1:13">
      <c r="A75" s="80"/>
      <c r="B75" s="80" t="s">
        <v>212</v>
      </c>
      <c r="C75" s="83" t="s">
        <v>213</v>
      </c>
      <c r="D75" s="84" t="s">
        <v>116</v>
      </c>
      <c r="E75" s="85">
        <v>35</v>
      </c>
      <c r="F75" s="51"/>
      <c r="G75" s="86">
        <f t="shared" si="8"/>
        <v>0</v>
      </c>
      <c r="H75" s="87">
        <v>639.84</v>
      </c>
      <c r="I75" s="96" t="str">
        <f t="shared" si="9"/>
        <v/>
      </c>
      <c r="J75" s="73"/>
      <c r="K75" s="73"/>
      <c r="M75" s="97"/>
    </row>
    <row r="76" ht="28.5" customHeight="1" spans="1:13">
      <c r="A76" s="80"/>
      <c r="B76" s="80" t="s">
        <v>214</v>
      </c>
      <c r="C76" s="83" t="s">
        <v>215</v>
      </c>
      <c r="D76" s="84" t="s">
        <v>37</v>
      </c>
      <c r="E76" s="85">
        <v>80</v>
      </c>
      <c r="F76" s="51"/>
      <c r="G76" s="86">
        <f t="shared" si="8"/>
        <v>0</v>
      </c>
      <c r="H76" s="87">
        <v>93.43</v>
      </c>
      <c r="I76" s="96" t="str">
        <f t="shared" si="9"/>
        <v/>
      </c>
      <c r="J76" s="73"/>
      <c r="K76" s="73"/>
      <c r="M76" s="97"/>
    </row>
    <row r="77" ht="28.5" customHeight="1" spans="1:13">
      <c r="A77" s="80"/>
      <c r="B77" s="80" t="s">
        <v>216</v>
      </c>
      <c r="C77" s="90" t="s">
        <v>217</v>
      </c>
      <c r="D77" s="84" t="s">
        <v>116</v>
      </c>
      <c r="E77" s="85">
        <v>90</v>
      </c>
      <c r="F77" s="51"/>
      <c r="G77" s="86">
        <f t="shared" si="8"/>
        <v>0</v>
      </c>
      <c r="H77" s="87">
        <v>161.79</v>
      </c>
      <c r="I77" s="96" t="str">
        <f t="shared" si="9"/>
        <v/>
      </c>
      <c r="J77" s="73"/>
      <c r="K77" s="73"/>
      <c r="M77" s="97"/>
    </row>
    <row r="78" ht="28.5" customHeight="1" spans="1:13">
      <c r="A78" s="80"/>
      <c r="B78" s="80" t="s">
        <v>218</v>
      </c>
      <c r="C78" s="83" t="s">
        <v>219</v>
      </c>
      <c r="D78" s="84"/>
      <c r="E78" s="84"/>
      <c r="F78" s="85"/>
      <c r="G78" s="86"/>
      <c r="H78" s="87"/>
      <c r="I78" s="96" t="str">
        <f t="shared" si="9"/>
        <v/>
      </c>
      <c r="J78" s="73"/>
      <c r="K78" s="73"/>
      <c r="M78" s="97"/>
    </row>
    <row r="79" ht="28.5" customHeight="1" spans="1:13">
      <c r="A79" s="80"/>
      <c r="B79" s="80" t="s">
        <v>48</v>
      </c>
      <c r="C79" s="90" t="s">
        <v>220</v>
      </c>
      <c r="D79" s="84" t="s">
        <v>116</v>
      </c>
      <c r="E79" s="85">
        <v>88.4170616489806</v>
      </c>
      <c r="F79" s="51"/>
      <c r="G79" s="86">
        <f>ROUND(F79*E79,0)</f>
        <v>0</v>
      </c>
      <c r="H79" s="87">
        <v>578</v>
      </c>
      <c r="I79" s="96" t="str">
        <f t="shared" si="9"/>
        <v/>
      </c>
      <c r="J79" s="73"/>
      <c r="K79" s="73"/>
      <c r="M79" s="97"/>
    </row>
    <row r="80" s="66" customFormat="1" ht="32.45" customHeight="1" spans="1:14">
      <c r="A80" s="80"/>
      <c r="B80" s="80" t="s">
        <v>35</v>
      </c>
      <c r="C80" s="83" t="s">
        <v>221</v>
      </c>
      <c r="D80" s="84" t="s">
        <v>116</v>
      </c>
      <c r="E80" s="85">
        <v>249.202211721702</v>
      </c>
      <c r="F80" s="51"/>
      <c r="G80" s="86">
        <f>ROUND(F80*E80,0)</f>
        <v>0</v>
      </c>
      <c r="H80" s="87">
        <v>578</v>
      </c>
      <c r="I80" s="96" t="str">
        <f t="shared" si="9"/>
        <v/>
      </c>
      <c r="J80" s="73"/>
      <c r="K80" s="73"/>
      <c r="M80" s="97"/>
      <c r="N80" s="72"/>
    </row>
    <row r="81" s="66" customFormat="1" ht="30" customHeight="1" spans="1:14">
      <c r="A81" s="80"/>
      <c r="B81" s="80" t="s">
        <v>38</v>
      </c>
      <c r="C81" s="90" t="s">
        <v>222</v>
      </c>
      <c r="D81" s="84" t="s">
        <v>116</v>
      </c>
      <c r="E81" s="85">
        <v>124.60094107814</v>
      </c>
      <c r="F81" s="51"/>
      <c r="G81" s="86">
        <f>ROUND(F81*E81,0)</f>
        <v>0</v>
      </c>
      <c r="H81" s="87">
        <v>578</v>
      </c>
      <c r="I81" s="96" t="str">
        <f t="shared" si="9"/>
        <v/>
      </c>
      <c r="J81" s="73"/>
      <c r="K81" s="73"/>
      <c r="M81" s="97"/>
      <c r="N81" s="72"/>
    </row>
    <row r="82" s="66" customFormat="1" ht="51" customHeight="1" spans="1:14">
      <c r="A82" s="80"/>
      <c r="B82" s="80" t="s">
        <v>52</v>
      </c>
      <c r="C82" s="83" t="s">
        <v>223</v>
      </c>
      <c r="D82" s="84" t="s">
        <v>116</v>
      </c>
      <c r="E82" s="85">
        <v>91.2326884038326</v>
      </c>
      <c r="F82" s="51"/>
      <c r="G82" s="86">
        <f>ROUND(F82*E82,0)</f>
        <v>0</v>
      </c>
      <c r="H82" s="87">
        <v>809.28</v>
      </c>
      <c r="I82" s="96" t="str">
        <f t="shared" si="9"/>
        <v/>
      </c>
      <c r="J82" s="73"/>
      <c r="K82" s="73"/>
      <c r="M82" s="97"/>
      <c r="N82" s="72"/>
    </row>
    <row r="83" ht="28.5" customHeight="1" spans="1:13">
      <c r="A83" s="80"/>
      <c r="B83" s="91" t="s">
        <v>224</v>
      </c>
      <c r="C83" s="92" t="s">
        <v>225</v>
      </c>
      <c r="D83" s="91"/>
      <c r="E83" s="85"/>
      <c r="F83" s="85"/>
      <c r="G83" s="86"/>
      <c r="H83" s="87"/>
      <c r="I83" s="96" t="str">
        <f t="shared" si="9"/>
        <v/>
      </c>
      <c r="J83" s="73"/>
      <c r="K83" s="73"/>
      <c r="M83" s="97"/>
    </row>
    <row r="84" ht="28.5" customHeight="1" spans="1:13">
      <c r="A84" s="80"/>
      <c r="B84" s="91" t="s">
        <v>48</v>
      </c>
      <c r="C84" s="92" t="s">
        <v>226</v>
      </c>
      <c r="D84" s="91" t="s">
        <v>37</v>
      </c>
      <c r="E84" s="85">
        <v>50</v>
      </c>
      <c r="F84" s="51"/>
      <c r="G84" s="86">
        <f>ROUND(F84*E84,0)</f>
        <v>0</v>
      </c>
      <c r="H84" s="87">
        <v>214.43</v>
      </c>
      <c r="I84" s="96" t="str">
        <f t="shared" si="9"/>
        <v/>
      </c>
      <c r="J84" s="73"/>
      <c r="K84" s="73"/>
      <c r="M84" s="97"/>
    </row>
    <row r="85" ht="28.5" customHeight="1" spans="1:13">
      <c r="A85" s="80"/>
      <c r="B85" s="91" t="s">
        <v>35</v>
      </c>
      <c r="C85" s="92" t="s">
        <v>227</v>
      </c>
      <c r="D85" s="91" t="s">
        <v>37</v>
      </c>
      <c r="E85" s="85">
        <v>10</v>
      </c>
      <c r="F85" s="51"/>
      <c r="G85" s="86">
        <f>ROUND(F85*E85,0)</f>
        <v>0</v>
      </c>
      <c r="H85" s="87">
        <v>429.8</v>
      </c>
      <c r="I85" s="96" t="str">
        <f t="shared" si="9"/>
        <v/>
      </c>
      <c r="J85" s="73"/>
      <c r="K85" s="73"/>
      <c r="M85" s="97"/>
    </row>
    <row r="86" s="65" customFormat="1" ht="28.5" customHeight="1" spans="1:14">
      <c r="A86" s="80"/>
      <c r="B86" s="91" t="s">
        <v>38</v>
      </c>
      <c r="C86" s="92" t="s">
        <v>228</v>
      </c>
      <c r="D86" s="91" t="s">
        <v>37</v>
      </c>
      <c r="E86" s="85">
        <v>50</v>
      </c>
      <c r="F86" s="51"/>
      <c r="G86" s="86">
        <f t="shared" ref="G86:G89" si="10">ROUND(F86*E86,0)</f>
        <v>0</v>
      </c>
      <c r="H86" s="87">
        <v>20.15</v>
      </c>
      <c r="I86" s="96" t="str">
        <f t="shared" si="9"/>
        <v/>
      </c>
      <c r="J86" s="73"/>
      <c r="K86" s="73"/>
      <c r="M86" s="97"/>
      <c r="N86" s="72"/>
    </row>
    <row r="87" s="65" customFormat="1" ht="28.5" customHeight="1" spans="1:14">
      <c r="A87" s="80"/>
      <c r="B87" s="91" t="s">
        <v>52</v>
      </c>
      <c r="C87" s="92" t="s">
        <v>229</v>
      </c>
      <c r="D87" s="91" t="s">
        <v>116</v>
      </c>
      <c r="E87" s="85">
        <v>100</v>
      </c>
      <c r="F87" s="51"/>
      <c r="G87" s="86">
        <f t="shared" si="10"/>
        <v>0</v>
      </c>
      <c r="H87" s="87">
        <v>72.58</v>
      </c>
      <c r="I87" s="96" t="str">
        <f t="shared" si="9"/>
        <v/>
      </c>
      <c r="J87" s="73"/>
      <c r="K87" s="73"/>
      <c r="M87" s="97"/>
      <c r="N87" s="72"/>
    </row>
    <row r="88" ht="28.5" customHeight="1" spans="1:13">
      <c r="A88" s="80" t="s">
        <v>230</v>
      </c>
      <c r="B88" s="80" t="s">
        <v>231</v>
      </c>
      <c r="C88" s="83" t="s">
        <v>232</v>
      </c>
      <c r="D88" s="84" t="s">
        <v>116</v>
      </c>
      <c r="E88" s="85">
        <v>105.6</v>
      </c>
      <c r="F88" s="51"/>
      <c r="G88" s="86">
        <f t="shared" si="10"/>
        <v>0</v>
      </c>
      <c r="H88" s="87">
        <v>57.29</v>
      </c>
      <c r="I88" s="96" t="str">
        <f t="shared" si="9"/>
        <v/>
      </c>
      <c r="J88" s="73"/>
      <c r="K88" s="73"/>
      <c r="M88" s="97"/>
    </row>
    <row r="89" ht="28.5" customHeight="1" spans="1:13">
      <c r="A89" s="80"/>
      <c r="B89" s="80" t="s">
        <v>233</v>
      </c>
      <c r="C89" s="83" t="s">
        <v>234</v>
      </c>
      <c r="D89" s="84" t="s">
        <v>116</v>
      </c>
      <c r="E89" s="85">
        <v>400</v>
      </c>
      <c r="F89" s="51"/>
      <c r="G89" s="86">
        <f t="shared" si="10"/>
        <v>0</v>
      </c>
      <c r="H89" s="87">
        <v>57.29</v>
      </c>
      <c r="I89" s="96" t="str">
        <f t="shared" si="9"/>
        <v/>
      </c>
      <c r="J89" s="73"/>
      <c r="K89" s="73"/>
      <c r="M89" s="97"/>
    </row>
    <row r="90" ht="39.95" customHeight="1" spans="1:13">
      <c r="A90" s="80"/>
      <c r="B90" s="80" t="s">
        <v>235</v>
      </c>
      <c r="C90" s="83" t="s">
        <v>236</v>
      </c>
      <c r="D90" s="84"/>
      <c r="E90" s="85"/>
      <c r="F90" s="85"/>
      <c r="G90" s="86"/>
      <c r="H90" s="87"/>
      <c r="I90" s="96" t="str">
        <f t="shared" si="9"/>
        <v/>
      </c>
      <c r="J90" s="73"/>
      <c r="K90" s="73"/>
      <c r="M90" s="97"/>
    </row>
    <row r="91" s="65" customFormat="1" ht="28.5" customHeight="1" spans="1:14">
      <c r="A91" s="80"/>
      <c r="B91" s="80" t="s">
        <v>48</v>
      </c>
      <c r="C91" s="83" t="s">
        <v>237</v>
      </c>
      <c r="D91" s="84" t="s">
        <v>37</v>
      </c>
      <c r="E91" s="85">
        <v>64489.8979888475</v>
      </c>
      <c r="F91" s="51"/>
      <c r="G91" s="86">
        <f t="shared" ref="G91:G106" si="11">ROUND(F91*E91,0)</f>
        <v>0</v>
      </c>
      <c r="H91" s="87">
        <v>60.02</v>
      </c>
      <c r="I91" s="96" t="str">
        <f t="shared" si="9"/>
        <v/>
      </c>
      <c r="J91" s="73"/>
      <c r="K91" s="73"/>
      <c r="M91" s="97"/>
      <c r="N91" s="72"/>
    </row>
    <row r="92" s="65" customFormat="1" ht="28.5" customHeight="1" spans="1:14">
      <c r="A92" s="80"/>
      <c r="B92" s="80" t="s">
        <v>35</v>
      </c>
      <c r="C92" s="83" t="s">
        <v>238</v>
      </c>
      <c r="D92" s="84" t="s">
        <v>37</v>
      </c>
      <c r="E92" s="85">
        <v>248.995745130685</v>
      </c>
      <c r="F92" s="51"/>
      <c r="G92" s="86">
        <f t="shared" si="11"/>
        <v>0</v>
      </c>
      <c r="H92" s="87">
        <v>202.89</v>
      </c>
      <c r="I92" s="96" t="str">
        <f t="shared" si="9"/>
        <v/>
      </c>
      <c r="J92" s="73"/>
      <c r="K92" s="73"/>
      <c r="M92" s="97"/>
      <c r="N92" s="72"/>
    </row>
    <row r="93" s="65" customFormat="1" ht="28.5" customHeight="1" spans="1:14">
      <c r="A93" s="80"/>
      <c r="B93" s="80" t="s">
        <v>38</v>
      </c>
      <c r="C93" s="83" t="s">
        <v>239</v>
      </c>
      <c r="D93" s="84" t="s">
        <v>37</v>
      </c>
      <c r="E93" s="85">
        <v>9959.82980522741</v>
      </c>
      <c r="F93" s="51"/>
      <c r="G93" s="86">
        <f t="shared" si="11"/>
        <v>0</v>
      </c>
      <c r="H93" s="87">
        <v>71.85</v>
      </c>
      <c r="I93" s="96" t="str">
        <f t="shared" si="9"/>
        <v/>
      </c>
      <c r="J93" s="73"/>
      <c r="K93" s="73"/>
      <c r="M93" s="97"/>
      <c r="N93" s="72"/>
    </row>
    <row r="94" s="65" customFormat="1" ht="28.5" customHeight="1" spans="1:14">
      <c r="A94" s="80"/>
      <c r="B94" s="80" t="s">
        <v>52</v>
      </c>
      <c r="C94" s="83" t="s">
        <v>240</v>
      </c>
      <c r="D94" s="84" t="s">
        <v>37</v>
      </c>
      <c r="E94" s="85">
        <v>248.995745130685</v>
      </c>
      <c r="F94" s="51"/>
      <c r="G94" s="86">
        <f t="shared" si="11"/>
        <v>0</v>
      </c>
      <c r="H94" s="87">
        <v>236.59</v>
      </c>
      <c r="I94" s="96" t="str">
        <f t="shared" si="9"/>
        <v/>
      </c>
      <c r="J94" s="73"/>
      <c r="K94" s="73"/>
      <c r="M94" s="97"/>
      <c r="N94" s="72"/>
    </row>
    <row r="95" s="65" customFormat="1" ht="28.5" customHeight="1" spans="1:14">
      <c r="A95" s="80"/>
      <c r="B95" s="80" t="s">
        <v>137</v>
      </c>
      <c r="C95" s="83" t="s">
        <v>241</v>
      </c>
      <c r="D95" s="84" t="s">
        <v>37</v>
      </c>
      <c r="E95" s="85">
        <v>2489.95745130685</v>
      </c>
      <c r="F95" s="51"/>
      <c r="G95" s="86">
        <f t="shared" si="11"/>
        <v>0</v>
      </c>
      <c r="H95" s="87">
        <v>85.25</v>
      </c>
      <c r="I95" s="96" t="str">
        <f t="shared" si="9"/>
        <v/>
      </c>
      <c r="J95" s="73"/>
      <c r="K95" s="73"/>
      <c r="M95" s="97"/>
      <c r="N95" s="72"/>
    </row>
    <row r="96" s="65" customFormat="1" ht="28.5" customHeight="1" spans="1:14">
      <c r="A96" s="80"/>
      <c r="B96" s="80" t="s">
        <v>140</v>
      </c>
      <c r="C96" s="83" t="s">
        <v>242</v>
      </c>
      <c r="D96" s="84" t="s">
        <v>37</v>
      </c>
      <c r="E96" s="85">
        <v>124.598469389779</v>
      </c>
      <c r="F96" s="51"/>
      <c r="G96" s="86">
        <f t="shared" si="11"/>
        <v>0</v>
      </c>
      <c r="H96" s="87">
        <v>270.53</v>
      </c>
      <c r="I96" s="96" t="str">
        <f t="shared" si="9"/>
        <v/>
      </c>
      <c r="J96" s="73"/>
      <c r="K96" s="73"/>
      <c r="M96" s="97"/>
      <c r="N96" s="72"/>
    </row>
    <row r="97" s="65" customFormat="1" ht="28.5" customHeight="1" spans="1:14">
      <c r="A97" s="80"/>
      <c r="B97" s="80" t="s">
        <v>142</v>
      </c>
      <c r="C97" s="83" t="s">
        <v>243</v>
      </c>
      <c r="D97" s="84" t="s">
        <v>37</v>
      </c>
      <c r="E97" s="85">
        <v>249.196609228084</v>
      </c>
      <c r="F97" s="51"/>
      <c r="G97" s="86">
        <f t="shared" si="11"/>
        <v>0</v>
      </c>
      <c r="H97" s="87">
        <v>13.83</v>
      </c>
      <c r="I97" s="96" t="str">
        <f t="shared" si="9"/>
        <v/>
      </c>
      <c r="J97" s="73"/>
      <c r="K97" s="73"/>
      <c r="M97" s="97"/>
      <c r="N97" s="72"/>
    </row>
    <row r="98" s="65" customFormat="1" ht="28.5" customHeight="1" spans="1:14">
      <c r="A98" s="80"/>
      <c r="B98" s="80" t="s">
        <v>173</v>
      </c>
      <c r="C98" s="83" t="s">
        <v>244</v>
      </c>
      <c r="D98" s="84" t="s">
        <v>37</v>
      </c>
      <c r="E98" s="85">
        <v>1328.21617068097</v>
      </c>
      <c r="F98" s="51"/>
      <c r="G98" s="86">
        <f t="shared" si="11"/>
        <v>0</v>
      </c>
      <c r="H98" s="87">
        <v>61.59</v>
      </c>
      <c r="I98" s="96" t="str">
        <f t="shared" si="9"/>
        <v/>
      </c>
      <c r="J98" s="73"/>
      <c r="K98" s="73"/>
      <c r="M98" s="97"/>
      <c r="N98" s="72"/>
    </row>
    <row r="99" s="65" customFormat="1" ht="28.5" customHeight="1" spans="1:14">
      <c r="A99" s="80"/>
      <c r="B99" s="80" t="s">
        <v>175</v>
      </c>
      <c r="C99" s="83" t="s">
        <v>245</v>
      </c>
      <c r="D99" s="84" t="s">
        <v>37</v>
      </c>
      <c r="E99" s="85">
        <v>996.783800510995</v>
      </c>
      <c r="F99" s="51"/>
      <c r="G99" s="86">
        <f t="shared" si="11"/>
        <v>0</v>
      </c>
      <c r="H99" s="87">
        <v>80.55</v>
      </c>
      <c r="I99" s="96" t="str">
        <f t="shared" si="9"/>
        <v/>
      </c>
      <c r="J99" s="73"/>
      <c r="K99" s="73"/>
      <c r="M99" s="97"/>
      <c r="N99" s="72"/>
    </row>
    <row r="100" s="65" customFormat="1" ht="28.5" customHeight="1" spans="1:14">
      <c r="A100" s="80"/>
      <c r="B100" s="80" t="s">
        <v>142</v>
      </c>
      <c r="C100" s="83" t="s">
        <v>246</v>
      </c>
      <c r="D100" s="84" t="s">
        <v>37</v>
      </c>
      <c r="E100" s="93">
        <v>220</v>
      </c>
      <c r="F100" s="51"/>
      <c r="G100" s="86">
        <f t="shared" si="11"/>
        <v>0</v>
      </c>
      <c r="H100" s="87">
        <v>143.87</v>
      </c>
      <c r="I100" s="96" t="str">
        <f t="shared" si="9"/>
        <v/>
      </c>
      <c r="J100" s="73"/>
      <c r="K100" s="73"/>
      <c r="M100" s="97"/>
      <c r="N100" s="72"/>
    </row>
    <row r="101" s="65" customFormat="1" ht="28.5" customHeight="1" spans="1:14">
      <c r="A101" s="80"/>
      <c r="B101" s="80" t="s">
        <v>179</v>
      </c>
      <c r="C101" s="83" t="s">
        <v>243</v>
      </c>
      <c r="D101" s="84" t="s">
        <v>37</v>
      </c>
      <c r="E101" s="93">
        <v>221</v>
      </c>
      <c r="F101" s="51"/>
      <c r="G101" s="86">
        <f t="shared" si="11"/>
        <v>0</v>
      </c>
      <c r="H101" s="87">
        <v>18.97</v>
      </c>
      <c r="I101" s="96" t="str">
        <f t="shared" si="9"/>
        <v/>
      </c>
      <c r="J101" s="73"/>
      <c r="K101" s="73"/>
      <c r="M101" s="97"/>
      <c r="N101" s="72"/>
    </row>
    <row r="102" s="65" customFormat="1" ht="30" customHeight="1" spans="1:14">
      <c r="A102" s="80"/>
      <c r="B102" s="80" t="s">
        <v>181</v>
      </c>
      <c r="C102" s="83" t="s">
        <v>247</v>
      </c>
      <c r="D102" s="84" t="s">
        <v>37</v>
      </c>
      <c r="E102" s="93">
        <v>220</v>
      </c>
      <c r="F102" s="51"/>
      <c r="G102" s="86">
        <f t="shared" si="11"/>
        <v>0</v>
      </c>
      <c r="H102" s="87">
        <v>29.99</v>
      </c>
      <c r="I102" s="96" t="str">
        <f t="shared" ref="I102:I140" si="12">IF(F102-H102&gt;0,"超限价","")</f>
        <v/>
      </c>
      <c r="J102" s="73"/>
      <c r="K102" s="73"/>
      <c r="M102" s="97"/>
      <c r="N102" s="72"/>
    </row>
    <row r="103" s="65" customFormat="1" ht="28.5" customHeight="1" spans="1:14">
      <c r="A103" s="80"/>
      <c r="B103" s="80" t="s">
        <v>147</v>
      </c>
      <c r="C103" s="83" t="s">
        <v>248</v>
      </c>
      <c r="D103" s="84" t="s">
        <v>37</v>
      </c>
      <c r="E103" s="93">
        <v>220</v>
      </c>
      <c r="F103" s="51"/>
      <c r="G103" s="86">
        <f t="shared" si="11"/>
        <v>0</v>
      </c>
      <c r="H103" s="87">
        <v>39.99</v>
      </c>
      <c r="I103" s="96" t="str">
        <f t="shared" si="12"/>
        <v/>
      </c>
      <c r="J103" s="73"/>
      <c r="K103" s="73"/>
      <c r="M103" s="97"/>
      <c r="N103" s="72"/>
    </row>
    <row r="104" s="65" customFormat="1" ht="28.5" customHeight="1" spans="1:14">
      <c r="A104" s="80"/>
      <c r="B104" s="80" t="s">
        <v>249</v>
      </c>
      <c r="C104" s="83" t="s">
        <v>250</v>
      </c>
      <c r="D104" s="84" t="s">
        <v>37</v>
      </c>
      <c r="E104" s="93">
        <v>220</v>
      </c>
      <c r="F104" s="51"/>
      <c r="G104" s="86">
        <f t="shared" si="11"/>
        <v>0</v>
      </c>
      <c r="H104" s="87">
        <v>45</v>
      </c>
      <c r="I104" s="96" t="str">
        <f t="shared" si="12"/>
        <v/>
      </c>
      <c r="J104" s="73"/>
      <c r="K104" s="73"/>
      <c r="M104" s="97"/>
      <c r="N104" s="72"/>
    </row>
    <row r="105" s="65" customFormat="1" ht="28.5" customHeight="1" spans="1:14">
      <c r="A105" s="80"/>
      <c r="B105" s="80" t="s">
        <v>251</v>
      </c>
      <c r="C105" s="98" t="s">
        <v>252</v>
      </c>
      <c r="D105" s="84" t="s">
        <v>37</v>
      </c>
      <c r="E105" s="99">
        <v>110</v>
      </c>
      <c r="F105" s="51"/>
      <c r="G105" s="86">
        <f t="shared" si="11"/>
        <v>0</v>
      </c>
      <c r="H105" s="87">
        <v>205</v>
      </c>
      <c r="I105" s="96" t="str">
        <f t="shared" si="12"/>
        <v/>
      </c>
      <c r="J105" s="73"/>
      <c r="K105" s="73"/>
      <c r="M105" s="97"/>
      <c r="N105" s="72"/>
    </row>
    <row r="106" ht="28.5" customHeight="1" spans="1:13">
      <c r="A106" s="80"/>
      <c r="B106" s="80" t="s">
        <v>253</v>
      </c>
      <c r="C106" s="83" t="s">
        <v>254</v>
      </c>
      <c r="D106" s="84" t="s">
        <v>116</v>
      </c>
      <c r="E106" s="93">
        <v>19.9354914643226</v>
      </c>
      <c r="F106" s="51"/>
      <c r="G106" s="86">
        <f t="shared" si="11"/>
        <v>0</v>
      </c>
      <c r="H106" s="87">
        <v>4703.55</v>
      </c>
      <c r="I106" s="96" t="str">
        <f t="shared" si="12"/>
        <v/>
      </c>
      <c r="J106" s="73"/>
      <c r="K106" s="73"/>
      <c r="M106" s="97"/>
    </row>
    <row r="107" ht="28.5" customHeight="1" spans="1:13">
      <c r="A107" s="80"/>
      <c r="B107" s="80" t="s">
        <v>255</v>
      </c>
      <c r="C107" s="83" t="s">
        <v>256</v>
      </c>
      <c r="D107" s="84"/>
      <c r="E107" s="84"/>
      <c r="F107" s="85"/>
      <c r="G107" s="86"/>
      <c r="H107" s="87"/>
      <c r="I107" s="96" t="str">
        <f t="shared" si="12"/>
        <v/>
      </c>
      <c r="J107" s="73"/>
      <c r="K107" s="73"/>
      <c r="M107" s="97"/>
    </row>
    <row r="108" ht="28.5" customHeight="1" spans="1:13">
      <c r="A108" s="80"/>
      <c r="B108" s="80" t="s">
        <v>35</v>
      </c>
      <c r="C108" s="83" t="s">
        <v>243</v>
      </c>
      <c r="D108" s="84" t="s">
        <v>37</v>
      </c>
      <c r="E108" s="93">
        <v>1245.96492109693</v>
      </c>
      <c r="F108" s="51"/>
      <c r="G108" s="86">
        <f>ROUND(F108*E108,0)</f>
        <v>0</v>
      </c>
      <c r="H108" s="87">
        <v>3.34</v>
      </c>
      <c r="I108" s="96" t="str">
        <f t="shared" si="12"/>
        <v/>
      </c>
      <c r="J108" s="73"/>
      <c r="K108" s="73"/>
      <c r="M108" s="97"/>
    </row>
    <row r="109" ht="28.5" customHeight="1" spans="1:13">
      <c r="A109" s="80"/>
      <c r="B109" s="80" t="s">
        <v>38</v>
      </c>
      <c r="C109" s="90" t="s">
        <v>257</v>
      </c>
      <c r="D109" s="84" t="s">
        <v>37</v>
      </c>
      <c r="E109" s="93">
        <v>747.577964035113</v>
      </c>
      <c r="F109" s="51"/>
      <c r="G109" s="86">
        <f>ROUND(F109*E109,0)</f>
        <v>0</v>
      </c>
      <c r="H109" s="87">
        <v>54.38</v>
      </c>
      <c r="I109" s="96" t="str">
        <f t="shared" si="12"/>
        <v/>
      </c>
      <c r="J109" s="73"/>
      <c r="K109" s="73"/>
      <c r="M109" s="97"/>
    </row>
    <row r="110" ht="28.5" customHeight="1" spans="1:13">
      <c r="A110" s="80"/>
      <c r="B110" s="80" t="s">
        <v>258</v>
      </c>
      <c r="C110" s="83" t="s">
        <v>259</v>
      </c>
      <c r="D110" s="84"/>
      <c r="E110" s="84"/>
      <c r="F110" s="85"/>
      <c r="G110" s="86"/>
      <c r="H110" s="87"/>
      <c r="I110" s="96" t="str">
        <f t="shared" si="12"/>
        <v/>
      </c>
      <c r="J110" s="73"/>
      <c r="K110" s="73"/>
      <c r="M110" s="97"/>
    </row>
    <row r="111" ht="28.5" customHeight="1" spans="1:13">
      <c r="A111" s="80"/>
      <c r="B111" s="80" t="s">
        <v>48</v>
      </c>
      <c r="C111" s="90" t="s">
        <v>260</v>
      </c>
      <c r="D111" s="84" t="s">
        <v>37</v>
      </c>
      <c r="E111" s="93">
        <v>10</v>
      </c>
      <c r="F111" s="51"/>
      <c r="G111" s="86">
        <f>ROUND(F111*E111,0)</f>
        <v>0</v>
      </c>
      <c r="H111" s="87">
        <v>10.2</v>
      </c>
      <c r="I111" s="96" t="str">
        <f t="shared" si="12"/>
        <v/>
      </c>
      <c r="J111" s="73"/>
      <c r="K111" s="73"/>
      <c r="M111" s="97"/>
    </row>
    <row r="112" ht="28.5" customHeight="1" spans="1:13">
      <c r="A112" s="80"/>
      <c r="B112" s="80" t="s">
        <v>38</v>
      </c>
      <c r="C112" s="90" t="s">
        <v>261</v>
      </c>
      <c r="D112" s="84" t="s">
        <v>37</v>
      </c>
      <c r="E112" s="93">
        <v>10</v>
      </c>
      <c r="F112" s="51"/>
      <c r="G112" s="86">
        <f>ROUND(F112*E112,0)</f>
        <v>0</v>
      </c>
      <c r="H112" s="87">
        <v>25.95</v>
      </c>
      <c r="I112" s="96" t="str">
        <f t="shared" si="12"/>
        <v/>
      </c>
      <c r="J112" s="73"/>
      <c r="K112" s="73"/>
      <c r="M112" s="97"/>
    </row>
    <row r="113" ht="28.5" customHeight="1" spans="1:13">
      <c r="A113" s="80"/>
      <c r="B113" s="80" t="s">
        <v>262</v>
      </c>
      <c r="C113" s="83" t="s">
        <v>263</v>
      </c>
      <c r="D113" s="84"/>
      <c r="E113" s="93"/>
      <c r="F113" s="85"/>
      <c r="G113" s="86"/>
      <c r="H113" s="87"/>
      <c r="I113" s="96" t="str">
        <f t="shared" si="12"/>
        <v/>
      </c>
      <c r="J113" s="73"/>
      <c r="K113" s="73"/>
      <c r="M113" s="97"/>
    </row>
    <row r="114" ht="28.5" customHeight="1" spans="1:13">
      <c r="A114" s="80"/>
      <c r="B114" s="80" t="s">
        <v>48</v>
      </c>
      <c r="C114" s="83" t="s">
        <v>264</v>
      </c>
      <c r="D114" s="84" t="s">
        <v>37</v>
      </c>
      <c r="E114" s="93">
        <v>249.191006986367</v>
      </c>
      <c r="F114" s="51"/>
      <c r="G114" s="86">
        <f>ROUND(F114*E114,0)</f>
        <v>0</v>
      </c>
      <c r="H114" s="87">
        <v>6.52</v>
      </c>
      <c r="I114" s="96" t="str">
        <f t="shared" si="12"/>
        <v/>
      </c>
      <c r="J114" s="73"/>
      <c r="K114" s="73"/>
      <c r="M114" s="97"/>
    </row>
    <row r="115" ht="28.5" customHeight="1" spans="1:13">
      <c r="A115" s="80"/>
      <c r="B115" s="80" t="s">
        <v>35</v>
      </c>
      <c r="C115" s="83" t="s">
        <v>265</v>
      </c>
      <c r="D115" s="84" t="s">
        <v>37</v>
      </c>
      <c r="E115" s="93">
        <v>249.190677450581</v>
      </c>
      <c r="F115" s="51"/>
      <c r="G115" s="86">
        <f>ROUND(F115*E115,0)</f>
        <v>0</v>
      </c>
      <c r="H115" s="87">
        <v>5.79</v>
      </c>
      <c r="I115" s="96" t="str">
        <f t="shared" si="12"/>
        <v/>
      </c>
      <c r="J115" s="73"/>
      <c r="K115" s="73"/>
      <c r="M115" s="97"/>
    </row>
    <row r="116" ht="28.5" customHeight="1" spans="1:13">
      <c r="A116" s="80"/>
      <c r="B116" s="80" t="s">
        <v>266</v>
      </c>
      <c r="C116" s="83" t="s">
        <v>267</v>
      </c>
      <c r="D116" s="84"/>
      <c r="E116" s="93"/>
      <c r="F116" s="85"/>
      <c r="G116" s="86"/>
      <c r="H116" s="87"/>
      <c r="I116" s="96" t="str">
        <f t="shared" si="12"/>
        <v/>
      </c>
      <c r="J116" s="73"/>
      <c r="K116" s="73"/>
      <c r="M116" s="97"/>
    </row>
    <row r="117" ht="28.5" customHeight="1" spans="1:13">
      <c r="A117" s="80"/>
      <c r="B117" s="80" t="s">
        <v>48</v>
      </c>
      <c r="C117" s="83" t="s">
        <v>264</v>
      </c>
      <c r="D117" s="84" t="s">
        <v>37</v>
      </c>
      <c r="E117" s="93">
        <v>249.191006986367</v>
      </c>
      <c r="F117" s="51"/>
      <c r="G117" s="86">
        <f>ROUND(F117*E117,0)</f>
        <v>0</v>
      </c>
      <c r="H117" s="87">
        <v>2.25</v>
      </c>
      <c r="I117" s="96" t="str">
        <f t="shared" si="12"/>
        <v/>
      </c>
      <c r="J117" s="73"/>
      <c r="K117" s="73"/>
      <c r="M117" s="97"/>
    </row>
    <row r="118" ht="28.5" customHeight="1" spans="1:13">
      <c r="A118" s="80"/>
      <c r="B118" s="80" t="s">
        <v>35</v>
      </c>
      <c r="C118" s="83" t="s">
        <v>265</v>
      </c>
      <c r="D118" s="84" t="s">
        <v>37</v>
      </c>
      <c r="E118" s="93">
        <v>249.191006986367</v>
      </c>
      <c r="F118" s="51"/>
      <c r="G118" s="86">
        <f>ROUND(F118*E118,0)</f>
        <v>0</v>
      </c>
      <c r="H118" s="87">
        <v>1.93</v>
      </c>
      <c r="I118" s="96" t="str">
        <f t="shared" si="12"/>
        <v/>
      </c>
      <c r="J118" s="73"/>
      <c r="K118" s="73"/>
      <c r="M118" s="97"/>
    </row>
    <row r="119" ht="28.5" customHeight="1" spans="1:13">
      <c r="A119" s="80"/>
      <c r="B119" s="80" t="s">
        <v>38</v>
      </c>
      <c r="C119" s="83" t="s">
        <v>268</v>
      </c>
      <c r="D119" s="84" t="s">
        <v>37</v>
      </c>
      <c r="E119" s="93">
        <v>915.926465279091</v>
      </c>
      <c r="F119" s="51"/>
      <c r="G119" s="86">
        <f>ROUND(F119*E119,0)</f>
        <v>0</v>
      </c>
      <c r="H119" s="87">
        <v>40.58</v>
      </c>
      <c r="I119" s="96" t="str">
        <f t="shared" si="12"/>
        <v/>
      </c>
      <c r="J119" s="73"/>
      <c r="K119" s="73"/>
      <c r="M119" s="97"/>
    </row>
    <row r="120" ht="28.5" customHeight="1" spans="1:13">
      <c r="A120" s="80"/>
      <c r="B120" s="80" t="s">
        <v>52</v>
      </c>
      <c r="C120" s="83" t="s">
        <v>269</v>
      </c>
      <c r="D120" s="84" t="s">
        <v>37</v>
      </c>
      <c r="E120" s="93">
        <v>100</v>
      </c>
      <c r="F120" s="51"/>
      <c r="G120" s="86">
        <f>ROUND(F120*E120,0)</f>
        <v>0</v>
      </c>
      <c r="H120" s="87">
        <v>4.1</v>
      </c>
      <c r="I120" s="96" t="str">
        <f t="shared" si="12"/>
        <v/>
      </c>
      <c r="J120" s="73"/>
      <c r="K120" s="73"/>
      <c r="M120" s="97"/>
    </row>
    <row r="121" ht="28.5" customHeight="1" spans="1:13">
      <c r="A121" s="80"/>
      <c r="B121" s="80" t="s">
        <v>270</v>
      </c>
      <c r="C121" s="83" t="s">
        <v>271</v>
      </c>
      <c r="D121" s="84"/>
      <c r="E121" s="93"/>
      <c r="F121" s="85"/>
      <c r="G121" s="86"/>
      <c r="H121" s="87"/>
      <c r="I121" s="96" t="str">
        <f t="shared" si="12"/>
        <v/>
      </c>
      <c r="J121" s="73"/>
      <c r="K121" s="73"/>
      <c r="M121" s="97"/>
    </row>
    <row r="122" ht="28.5" customHeight="1" spans="1:13">
      <c r="A122" s="80"/>
      <c r="B122" s="80" t="s">
        <v>35</v>
      </c>
      <c r="C122" s="83" t="s">
        <v>265</v>
      </c>
      <c r="D122" s="84" t="s">
        <v>37</v>
      </c>
      <c r="E122" s="93">
        <v>310.488709922705</v>
      </c>
      <c r="F122" s="51"/>
      <c r="G122" s="86">
        <f>ROUND(F122*E122,0)</f>
        <v>0</v>
      </c>
      <c r="H122" s="87">
        <v>6.61</v>
      </c>
      <c r="I122" s="96" t="str">
        <f t="shared" si="12"/>
        <v/>
      </c>
      <c r="J122" s="73"/>
      <c r="K122" s="73"/>
      <c r="M122" s="97"/>
    </row>
    <row r="123" ht="28.5" customHeight="1" spans="1:13">
      <c r="A123" s="80"/>
      <c r="B123" s="80" t="s">
        <v>272</v>
      </c>
      <c r="C123" s="83" t="s">
        <v>273</v>
      </c>
      <c r="D123" s="84"/>
      <c r="E123" s="93"/>
      <c r="F123" s="85"/>
      <c r="G123" s="86"/>
      <c r="H123" s="87"/>
      <c r="I123" s="96" t="str">
        <f t="shared" si="12"/>
        <v/>
      </c>
      <c r="J123" s="73"/>
      <c r="K123" s="73"/>
      <c r="M123" s="97"/>
    </row>
    <row r="124" s="66" customFormat="1" ht="28.5" customHeight="1" spans="1:14">
      <c r="A124" s="80"/>
      <c r="B124" s="80" t="s">
        <v>48</v>
      </c>
      <c r="C124" s="90" t="s">
        <v>274</v>
      </c>
      <c r="D124" s="84" t="s">
        <v>147</v>
      </c>
      <c r="E124" s="93">
        <v>29902.5254001272</v>
      </c>
      <c r="F124" s="51"/>
      <c r="G124" s="86">
        <f>ROUND(F124*E124,0)</f>
        <v>0</v>
      </c>
      <c r="H124" s="87">
        <v>24.82</v>
      </c>
      <c r="I124" s="96" t="str">
        <f t="shared" si="12"/>
        <v/>
      </c>
      <c r="J124" s="73"/>
      <c r="K124" s="73"/>
      <c r="M124" s="97"/>
      <c r="N124" s="72"/>
    </row>
    <row r="125" ht="28.5" customHeight="1" spans="1:13">
      <c r="A125" s="80"/>
      <c r="B125" s="80" t="s">
        <v>275</v>
      </c>
      <c r="C125" s="83" t="s">
        <v>276</v>
      </c>
      <c r="D125" s="84"/>
      <c r="E125" s="93"/>
      <c r="F125" s="85"/>
      <c r="G125" s="86"/>
      <c r="H125" s="87"/>
      <c r="I125" s="96" t="str">
        <f t="shared" si="12"/>
        <v/>
      </c>
      <c r="J125" s="73"/>
      <c r="K125" s="73"/>
      <c r="M125" s="97"/>
    </row>
    <row r="126" ht="28.5" customHeight="1" spans="1:13">
      <c r="A126" s="80"/>
      <c r="B126" s="80" t="s">
        <v>48</v>
      </c>
      <c r="C126" s="83" t="s">
        <v>277</v>
      </c>
      <c r="D126" s="84" t="s">
        <v>37</v>
      </c>
      <c r="E126" s="93">
        <v>249.191006986367</v>
      </c>
      <c r="F126" s="51"/>
      <c r="G126" s="86">
        <f>ROUND(F126*E126,0)</f>
        <v>0</v>
      </c>
      <c r="H126" s="87">
        <v>8.43</v>
      </c>
      <c r="I126" s="96" t="str">
        <f t="shared" si="12"/>
        <v/>
      </c>
      <c r="J126" s="73"/>
      <c r="K126" s="73"/>
      <c r="M126" s="97"/>
    </row>
    <row r="127" ht="28.5" customHeight="1" spans="1:13">
      <c r="A127" s="80"/>
      <c r="B127" s="80" t="s">
        <v>35</v>
      </c>
      <c r="C127" s="83" t="s">
        <v>278</v>
      </c>
      <c r="D127" s="84" t="s">
        <v>37</v>
      </c>
      <c r="E127" s="93">
        <v>249.191006986367</v>
      </c>
      <c r="F127" s="51"/>
      <c r="G127" s="86">
        <f>ROUND(F127*E127,0)</f>
        <v>0</v>
      </c>
      <c r="H127" s="87">
        <v>1.75</v>
      </c>
      <c r="I127" s="96" t="str">
        <f t="shared" si="12"/>
        <v/>
      </c>
      <c r="J127" s="73"/>
      <c r="K127" s="73"/>
      <c r="M127" s="97"/>
    </row>
    <row r="128" ht="28.5" customHeight="1" spans="1:13">
      <c r="A128" s="80"/>
      <c r="B128" s="80" t="s">
        <v>38</v>
      </c>
      <c r="C128" s="90" t="s">
        <v>279</v>
      </c>
      <c r="D128" s="84" t="s">
        <v>37</v>
      </c>
      <c r="E128" s="93">
        <v>139.544380396217</v>
      </c>
      <c r="F128" s="51"/>
      <c r="G128" s="86">
        <f>ROUND(F128*E128,0)</f>
        <v>0</v>
      </c>
      <c r="H128" s="87">
        <v>46.25</v>
      </c>
      <c r="I128" s="96" t="str">
        <f t="shared" si="12"/>
        <v/>
      </c>
      <c r="J128" s="73"/>
      <c r="K128" s="73"/>
      <c r="M128" s="97"/>
    </row>
    <row r="129" ht="28.5" customHeight="1" spans="1:13">
      <c r="A129" s="80"/>
      <c r="B129" s="80" t="s">
        <v>280</v>
      </c>
      <c r="C129" s="83" t="s">
        <v>281</v>
      </c>
      <c r="D129" s="84" t="s">
        <v>116</v>
      </c>
      <c r="E129" s="93">
        <v>94.5910299099976</v>
      </c>
      <c r="F129" s="51"/>
      <c r="G129" s="86">
        <f>ROUND(F129*E129,0)</f>
        <v>0</v>
      </c>
      <c r="H129" s="87">
        <v>47.96</v>
      </c>
      <c r="I129" s="96" t="str">
        <f t="shared" si="12"/>
        <v/>
      </c>
      <c r="J129" s="73"/>
      <c r="K129" s="73"/>
      <c r="M129" s="97"/>
    </row>
    <row r="130" ht="28.5" customHeight="1" spans="1:13">
      <c r="A130" s="80"/>
      <c r="B130" s="80" t="s">
        <v>282</v>
      </c>
      <c r="C130" s="83" t="s">
        <v>283</v>
      </c>
      <c r="D130" s="84"/>
      <c r="E130" s="93"/>
      <c r="F130" s="85"/>
      <c r="G130" s="86"/>
      <c r="H130" s="87"/>
      <c r="I130" s="96" t="str">
        <f t="shared" si="12"/>
        <v/>
      </c>
      <c r="J130" s="73"/>
      <c r="K130" s="73"/>
      <c r="M130" s="97"/>
    </row>
    <row r="131" ht="28.5" customHeight="1" spans="1:13">
      <c r="A131" s="80"/>
      <c r="B131" s="80" t="s">
        <v>35</v>
      </c>
      <c r="C131" s="83" t="s">
        <v>284</v>
      </c>
      <c r="D131" s="84" t="s">
        <v>116</v>
      </c>
      <c r="E131" s="93">
        <v>7.6</v>
      </c>
      <c r="F131" s="51"/>
      <c r="G131" s="86">
        <f t="shared" ref="G131:G140" si="13">ROUND(F131*E131,0)</f>
        <v>0</v>
      </c>
      <c r="H131" s="87">
        <v>792.32</v>
      </c>
      <c r="I131" s="96" t="str">
        <f t="shared" si="12"/>
        <v/>
      </c>
      <c r="J131" s="73"/>
      <c r="K131" s="73"/>
      <c r="M131" s="97"/>
    </row>
    <row r="132" ht="28.5" customHeight="1" spans="1:13">
      <c r="A132" s="80"/>
      <c r="B132" s="80" t="s">
        <v>285</v>
      </c>
      <c r="C132" s="83" t="s">
        <v>286</v>
      </c>
      <c r="D132" s="84" t="s">
        <v>37</v>
      </c>
      <c r="E132" s="93">
        <v>37.3777613213348</v>
      </c>
      <c r="F132" s="51"/>
      <c r="G132" s="86">
        <f t="shared" si="13"/>
        <v>0</v>
      </c>
      <c r="H132" s="87">
        <v>215.08</v>
      </c>
      <c r="I132" s="96" t="str">
        <f t="shared" si="12"/>
        <v/>
      </c>
      <c r="J132" s="73"/>
      <c r="K132" s="73"/>
      <c r="M132" s="97"/>
    </row>
    <row r="133" ht="28.5" customHeight="1" spans="1:13">
      <c r="A133" s="80"/>
      <c r="B133" s="80" t="s">
        <v>287</v>
      </c>
      <c r="C133" s="83" t="s">
        <v>288</v>
      </c>
      <c r="D133" s="84" t="s">
        <v>116</v>
      </c>
      <c r="E133" s="93">
        <v>42.1122220664739</v>
      </c>
      <c r="F133" s="51"/>
      <c r="G133" s="86">
        <f t="shared" si="13"/>
        <v>0</v>
      </c>
      <c r="H133" s="87">
        <v>224.92</v>
      </c>
      <c r="I133" s="96" t="str">
        <f t="shared" si="12"/>
        <v/>
      </c>
      <c r="J133" s="73"/>
      <c r="K133" s="73"/>
      <c r="M133" s="97"/>
    </row>
    <row r="134" ht="28.5" customHeight="1" spans="1:13">
      <c r="A134" s="80" t="s">
        <v>42</v>
      </c>
      <c r="B134" s="80" t="s">
        <v>289</v>
      </c>
      <c r="C134" s="90" t="s">
        <v>290</v>
      </c>
      <c r="D134" s="84" t="s">
        <v>54</v>
      </c>
      <c r="E134" s="88">
        <v>30</v>
      </c>
      <c r="F134" s="51"/>
      <c r="G134" s="86">
        <f t="shared" si="13"/>
        <v>0</v>
      </c>
      <c r="H134" s="87">
        <v>173.04</v>
      </c>
      <c r="I134" s="96" t="str">
        <f t="shared" si="12"/>
        <v/>
      </c>
      <c r="J134" s="73"/>
      <c r="K134" s="73"/>
      <c r="M134" s="97"/>
    </row>
    <row r="135" ht="28.5" customHeight="1" spans="1:13">
      <c r="A135" s="80"/>
      <c r="B135" s="80" t="s">
        <v>291</v>
      </c>
      <c r="C135" s="90" t="s">
        <v>292</v>
      </c>
      <c r="D135" s="80" t="s">
        <v>293</v>
      </c>
      <c r="E135" s="88">
        <v>108</v>
      </c>
      <c r="F135" s="51"/>
      <c r="G135" s="86">
        <f t="shared" si="13"/>
        <v>0</v>
      </c>
      <c r="H135" s="87">
        <v>41.23</v>
      </c>
      <c r="I135" s="96" t="str">
        <f t="shared" si="12"/>
        <v/>
      </c>
      <c r="J135" s="73"/>
      <c r="K135" s="73"/>
      <c r="M135" s="97"/>
    </row>
    <row r="136" ht="28.5" customHeight="1" spans="1:13">
      <c r="A136" s="80"/>
      <c r="B136" s="80" t="s">
        <v>294</v>
      </c>
      <c r="C136" s="90" t="s">
        <v>295</v>
      </c>
      <c r="D136" s="80" t="s">
        <v>293</v>
      </c>
      <c r="E136" s="88">
        <v>123</v>
      </c>
      <c r="F136" s="51"/>
      <c r="G136" s="86">
        <f t="shared" si="13"/>
        <v>0</v>
      </c>
      <c r="H136" s="87">
        <v>176.27</v>
      </c>
      <c r="I136" s="96" t="str">
        <f t="shared" si="12"/>
        <v/>
      </c>
      <c r="J136" s="73"/>
      <c r="K136" s="73"/>
      <c r="M136" s="97"/>
    </row>
    <row r="137" ht="28.5" customHeight="1" spans="1:13">
      <c r="A137" s="80"/>
      <c r="B137" s="80" t="s">
        <v>296</v>
      </c>
      <c r="C137" s="90" t="s">
        <v>297</v>
      </c>
      <c r="D137" s="80" t="s">
        <v>293</v>
      </c>
      <c r="E137" s="88">
        <v>121</v>
      </c>
      <c r="F137" s="51"/>
      <c r="G137" s="86">
        <f t="shared" si="13"/>
        <v>0</v>
      </c>
      <c r="H137" s="87">
        <v>41.2</v>
      </c>
      <c r="I137" s="96" t="str">
        <f t="shared" si="12"/>
        <v/>
      </c>
      <c r="J137" s="73"/>
      <c r="K137" s="73"/>
      <c r="M137" s="97"/>
    </row>
    <row r="138" ht="28.5" customHeight="1" spans="1:13">
      <c r="A138" s="80"/>
      <c r="B138" s="80" t="s">
        <v>298</v>
      </c>
      <c r="C138" s="90" t="s">
        <v>299</v>
      </c>
      <c r="D138" s="84" t="s">
        <v>37</v>
      </c>
      <c r="E138" s="93">
        <v>3809.33677968186</v>
      </c>
      <c r="F138" s="51"/>
      <c r="G138" s="86">
        <f t="shared" si="13"/>
        <v>0</v>
      </c>
      <c r="H138" s="87">
        <v>13</v>
      </c>
      <c r="I138" s="96" t="str">
        <f t="shared" si="12"/>
        <v/>
      </c>
      <c r="J138" s="73"/>
      <c r="K138" s="73"/>
      <c r="M138" s="97"/>
    </row>
    <row r="139" ht="28.5" customHeight="1" spans="1:13">
      <c r="A139" s="80"/>
      <c r="B139" s="80" t="s">
        <v>300</v>
      </c>
      <c r="C139" s="83" t="s">
        <v>301</v>
      </c>
      <c r="D139" s="84" t="s">
        <v>37</v>
      </c>
      <c r="E139" s="93">
        <v>100.919021385537</v>
      </c>
      <c r="F139" s="51"/>
      <c r="G139" s="86">
        <f t="shared" si="13"/>
        <v>0</v>
      </c>
      <c r="H139" s="87">
        <v>58.13</v>
      </c>
      <c r="I139" s="96" t="str">
        <f t="shared" si="12"/>
        <v/>
      </c>
      <c r="J139" s="73"/>
      <c r="K139" s="73"/>
      <c r="M139" s="97"/>
    </row>
    <row r="140" ht="28.5" customHeight="1" spans="1:13">
      <c r="A140" s="80"/>
      <c r="B140" s="80" t="s">
        <v>302</v>
      </c>
      <c r="C140" s="83" t="s">
        <v>303</v>
      </c>
      <c r="D140" s="84" t="s">
        <v>116</v>
      </c>
      <c r="E140" s="93">
        <v>62.2956098347952</v>
      </c>
      <c r="F140" s="51"/>
      <c r="G140" s="86">
        <f t="shared" si="13"/>
        <v>0</v>
      </c>
      <c r="H140" s="87">
        <v>518</v>
      </c>
      <c r="I140" s="96" t="str">
        <f t="shared" si="12"/>
        <v/>
      </c>
      <c r="J140" s="73"/>
      <c r="K140" s="73"/>
      <c r="M140" s="97"/>
    </row>
    <row r="141" ht="28.5" customHeight="1" spans="1:10">
      <c r="A141" s="100" t="s">
        <v>304</v>
      </c>
      <c r="B141" s="101"/>
      <c r="C141" s="102"/>
      <c r="D141" s="101"/>
      <c r="E141" s="101"/>
      <c r="F141" s="103"/>
      <c r="G141" s="64">
        <f>ROUND(SUM(G4:G140),0)</f>
        <v>0</v>
      </c>
      <c r="H141" s="104"/>
      <c r="I141" s="96"/>
      <c r="J141" s="105"/>
    </row>
  </sheetData>
  <sheetProtection algorithmName="SHA-512" hashValue="LLSmDCY19DfRNgLTc2O/ftr4g6cO0iT0bmX+qRLFvYwbUm40DTHqkV2OHm/Vs4CkmzZJTgDq3ez71JQ5Dn55ZA==" saltValue="jMPjT6/nnRmM1nn3onP/5g==" spinCount="100000" sheet="1" objects="1"/>
  <mergeCells count="7">
    <mergeCell ref="A1:G1"/>
    <mergeCell ref="A2:E2"/>
    <mergeCell ref="F2:G2"/>
    <mergeCell ref="A141:F141"/>
    <mergeCell ref="A4:A87"/>
    <mergeCell ref="A88:A133"/>
    <mergeCell ref="A134:A140"/>
  </mergeCells>
  <pageMargins left="0.708661417322835" right="0.708661417322835" top="0.748031496062992" bottom="0.748031496062992" header="0.31496062992126" footer="0.31496062992126"/>
  <pageSetup paperSize="9" scale="84" fitToHeight="0" orientation="portrait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view="pageBreakPreview" zoomScaleNormal="100" topLeftCell="A58" workbookViewId="0">
      <selection activeCell="B74" sqref="B74"/>
    </sheetView>
  </sheetViews>
  <sheetFormatPr defaultColWidth="8.75" defaultRowHeight="14.25" outlineLevelCol="7"/>
  <cols>
    <col min="1" max="1" width="10.625" style="30" customWidth="1"/>
    <col min="2" max="2" width="22.875" style="31" customWidth="1"/>
    <col min="3" max="3" width="7.625" style="32" customWidth="1"/>
    <col min="4" max="4" width="12.625" style="32" customWidth="1"/>
    <col min="5" max="5" width="12.625" style="33" customWidth="1"/>
    <col min="6" max="6" width="12.625" style="30" customWidth="1"/>
    <col min="7" max="7" width="10.875" style="34" customWidth="1"/>
    <col min="8" max="8" width="8.75" style="34"/>
    <col min="9" max="16384" width="8.75" style="35"/>
  </cols>
  <sheetData>
    <row r="1" ht="28.5" customHeight="1" spans="1:6">
      <c r="A1" s="36" t="s">
        <v>16</v>
      </c>
      <c r="B1" s="36"/>
      <c r="C1" s="36"/>
      <c r="D1" s="36"/>
      <c r="E1" s="37"/>
      <c r="F1" s="36"/>
    </row>
    <row r="2" ht="28.5" customHeight="1" spans="1:6">
      <c r="A2" s="38" t="str">
        <f>总汇总表!A2</f>
        <v>项目名称：怀柔区普通公路日常养护作业第2标段                             </v>
      </c>
      <c r="B2" s="38"/>
      <c r="C2" s="38"/>
      <c r="D2" s="38"/>
      <c r="E2" s="39" t="s">
        <v>2</v>
      </c>
      <c r="F2" s="40"/>
    </row>
    <row r="3" ht="28.5" customHeight="1" spans="1:8">
      <c r="A3" s="41" t="s">
        <v>26</v>
      </c>
      <c r="B3" s="41" t="s">
        <v>27</v>
      </c>
      <c r="C3" s="41" t="s">
        <v>28</v>
      </c>
      <c r="D3" s="41" t="s">
        <v>29</v>
      </c>
      <c r="E3" s="42" t="s">
        <v>30</v>
      </c>
      <c r="F3" s="41" t="s">
        <v>31</v>
      </c>
      <c r="G3" s="43" t="s">
        <v>101</v>
      </c>
      <c r="H3" s="44" t="s">
        <v>102</v>
      </c>
    </row>
    <row r="4" ht="28.5" customHeight="1" spans="1:8">
      <c r="A4" s="41" t="s">
        <v>305</v>
      </c>
      <c r="B4" s="45" t="s">
        <v>306</v>
      </c>
      <c r="C4" s="41" t="s">
        <v>147</v>
      </c>
      <c r="D4" s="46">
        <f>6495*(568.345*0+188.435)/(756.78)</f>
        <v>1617.2273646238</v>
      </c>
      <c r="E4" s="47"/>
      <c r="F4" s="48">
        <f t="shared" ref="F4:F9" si="0">ROUND(E4*D4,0)</f>
        <v>0</v>
      </c>
      <c r="G4" s="49">
        <v>46.55</v>
      </c>
      <c r="H4" s="50" t="str">
        <f>IF(E4-G4&gt;0,"超限价","")</f>
        <v/>
      </c>
    </row>
    <row r="5" ht="28.5" customHeight="1" spans="1:8">
      <c r="A5" s="41" t="s">
        <v>307</v>
      </c>
      <c r="B5" s="45" t="s">
        <v>308</v>
      </c>
      <c r="C5" s="41" t="s">
        <v>147</v>
      </c>
      <c r="D5" s="46">
        <f>14065.9*(568.345*0+188.435)/(756.78)</f>
        <v>3502.34925143371</v>
      </c>
      <c r="E5" s="51"/>
      <c r="F5" s="48">
        <f t="shared" si="0"/>
        <v>0</v>
      </c>
      <c r="G5" s="49">
        <v>72.44</v>
      </c>
      <c r="H5" s="50" t="str">
        <f t="shared" ref="H5:H36" si="1">IF(E5-G5&gt;0,"超限价","")</f>
        <v/>
      </c>
    </row>
    <row r="6" ht="28.5" customHeight="1" spans="1:8">
      <c r="A6" s="41" t="s">
        <v>309</v>
      </c>
      <c r="B6" s="52" t="s">
        <v>310</v>
      </c>
      <c r="C6" s="53" t="s">
        <v>147</v>
      </c>
      <c r="D6" s="46">
        <f>9377*(568.345*0+188.435)/(756.78)</f>
        <v>2334.83310209044</v>
      </c>
      <c r="E6" s="51"/>
      <c r="F6" s="48">
        <f t="shared" si="0"/>
        <v>0</v>
      </c>
      <c r="G6" s="49">
        <v>63.95</v>
      </c>
      <c r="H6" s="50" t="str">
        <f t="shared" si="1"/>
        <v/>
      </c>
    </row>
    <row r="7" ht="28.5" customHeight="1" spans="1:8">
      <c r="A7" s="41" t="s">
        <v>311</v>
      </c>
      <c r="B7" s="52" t="s">
        <v>312</v>
      </c>
      <c r="C7" s="53" t="s">
        <v>37</v>
      </c>
      <c r="D7" s="46">
        <v>20</v>
      </c>
      <c r="E7" s="51"/>
      <c r="F7" s="48">
        <f t="shared" si="0"/>
        <v>0</v>
      </c>
      <c r="G7" s="49">
        <v>72</v>
      </c>
      <c r="H7" s="50" t="str">
        <f t="shared" si="1"/>
        <v/>
      </c>
    </row>
    <row r="8" ht="28.5" customHeight="1" spans="1:8">
      <c r="A8" s="41" t="s">
        <v>313</v>
      </c>
      <c r="B8" s="45" t="s">
        <v>314</v>
      </c>
      <c r="C8" s="41" t="s">
        <v>37</v>
      </c>
      <c r="D8" s="46">
        <v>280</v>
      </c>
      <c r="E8" s="51"/>
      <c r="F8" s="48">
        <f t="shared" si="0"/>
        <v>0</v>
      </c>
      <c r="G8" s="49">
        <v>46.55</v>
      </c>
      <c r="H8" s="50" t="str">
        <f t="shared" si="1"/>
        <v/>
      </c>
    </row>
    <row r="9" ht="28.5" customHeight="1" spans="1:8">
      <c r="A9" s="41" t="s">
        <v>315</v>
      </c>
      <c r="B9" s="52" t="s">
        <v>316</v>
      </c>
      <c r="C9" s="41" t="s">
        <v>37</v>
      </c>
      <c r="D9" s="46">
        <f>2546.2*(568.345*0+188.435)/(756.78)</f>
        <v>633.992966251751</v>
      </c>
      <c r="E9" s="51"/>
      <c r="F9" s="48">
        <f t="shared" si="0"/>
        <v>0</v>
      </c>
      <c r="G9" s="49">
        <v>51.15</v>
      </c>
      <c r="H9" s="50" t="str">
        <f t="shared" si="1"/>
        <v/>
      </c>
    </row>
    <row r="10" ht="28.5" customHeight="1" spans="1:8">
      <c r="A10" s="41" t="s">
        <v>317</v>
      </c>
      <c r="B10" s="45" t="s">
        <v>318</v>
      </c>
      <c r="C10" s="41"/>
      <c r="D10" s="54"/>
      <c r="E10" s="42"/>
      <c r="F10" s="41"/>
      <c r="G10" s="49"/>
      <c r="H10" s="50" t="str">
        <f t="shared" si="1"/>
        <v/>
      </c>
    </row>
    <row r="11" ht="28.5" customHeight="1" spans="1:8">
      <c r="A11" s="41" t="s">
        <v>35</v>
      </c>
      <c r="B11" s="45" t="s">
        <v>319</v>
      </c>
      <c r="C11" s="41" t="s">
        <v>147</v>
      </c>
      <c r="D11" s="54">
        <v>16.5</v>
      </c>
      <c r="E11" s="47"/>
      <c r="F11" s="48">
        <f>ROUND(E11*D11,0)</f>
        <v>0</v>
      </c>
      <c r="G11" s="49">
        <v>553.39</v>
      </c>
      <c r="H11" s="50" t="str">
        <f t="shared" si="1"/>
        <v/>
      </c>
    </row>
    <row r="12" ht="28.5" customHeight="1" spans="1:8">
      <c r="A12" s="41" t="s">
        <v>38</v>
      </c>
      <c r="B12" s="45" t="s">
        <v>320</v>
      </c>
      <c r="C12" s="41" t="s">
        <v>147</v>
      </c>
      <c r="D12" s="54">
        <v>2.9</v>
      </c>
      <c r="E12" s="47"/>
      <c r="F12" s="48">
        <f>ROUND(E12*D12,0)</f>
        <v>0</v>
      </c>
      <c r="G12" s="49">
        <v>2457.61</v>
      </c>
      <c r="H12" s="50" t="str">
        <f t="shared" si="1"/>
        <v/>
      </c>
    </row>
    <row r="13" ht="44.45" customHeight="1" spans="1:8">
      <c r="A13" s="41" t="s">
        <v>52</v>
      </c>
      <c r="B13" s="45" t="s">
        <v>321</v>
      </c>
      <c r="C13" s="41" t="s">
        <v>147</v>
      </c>
      <c r="D13" s="46">
        <f>2000*(568.345*0+188.435)/(756.78)</f>
        <v>497.991490261371</v>
      </c>
      <c r="E13" s="51"/>
      <c r="F13" s="48">
        <f>ROUND(E13*D13,0)</f>
        <v>0</v>
      </c>
      <c r="G13" s="49">
        <v>1106.78</v>
      </c>
      <c r="H13" s="50" t="str">
        <f t="shared" si="1"/>
        <v/>
      </c>
    </row>
    <row r="14" ht="28.5" customHeight="1" spans="1:8">
      <c r="A14" s="41" t="s">
        <v>137</v>
      </c>
      <c r="B14" s="45" t="s">
        <v>322</v>
      </c>
      <c r="C14" s="41" t="s">
        <v>147</v>
      </c>
      <c r="D14" s="46">
        <v>17.9</v>
      </c>
      <c r="E14" s="51"/>
      <c r="F14" s="48">
        <f>ROUND(E14*D14,0)</f>
        <v>0</v>
      </c>
      <c r="G14" s="49">
        <v>576</v>
      </c>
      <c r="H14" s="50" t="str">
        <f t="shared" si="1"/>
        <v/>
      </c>
    </row>
    <row r="15" ht="28.5" customHeight="1" spans="1:8">
      <c r="A15" s="41" t="s">
        <v>323</v>
      </c>
      <c r="B15" s="45" t="s">
        <v>324</v>
      </c>
      <c r="C15" s="41"/>
      <c r="D15" s="46"/>
      <c r="E15" s="55"/>
      <c r="F15" s="48"/>
      <c r="G15" s="49"/>
      <c r="H15" s="50" t="str">
        <f t="shared" si="1"/>
        <v/>
      </c>
    </row>
    <row r="16" ht="28.5" customHeight="1" spans="1:8">
      <c r="A16" s="41" t="s">
        <v>48</v>
      </c>
      <c r="B16" s="45" t="s">
        <v>325</v>
      </c>
      <c r="C16" s="41" t="s">
        <v>147</v>
      </c>
      <c r="D16" s="46">
        <v>11.7</v>
      </c>
      <c r="E16" s="51"/>
      <c r="F16" s="48">
        <f>ROUND(E16*D16,0)</f>
        <v>0</v>
      </c>
      <c r="G16" s="49">
        <v>263.59</v>
      </c>
      <c r="H16" s="50" t="str">
        <f t="shared" si="1"/>
        <v/>
      </c>
    </row>
    <row r="17" ht="28.5" customHeight="1" spans="1:8">
      <c r="A17" s="41" t="s">
        <v>35</v>
      </c>
      <c r="B17" s="45" t="s">
        <v>326</v>
      </c>
      <c r="C17" s="41" t="s">
        <v>147</v>
      </c>
      <c r="D17" s="46">
        <v>18.2</v>
      </c>
      <c r="E17" s="51"/>
      <c r="F17" s="48">
        <f>ROUND(E17*D17,0)</f>
        <v>0</v>
      </c>
      <c r="G17" s="49">
        <v>553.39</v>
      </c>
      <c r="H17" s="50" t="str">
        <f t="shared" si="1"/>
        <v/>
      </c>
    </row>
    <row r="18" s="26" customFormat="1" ht="28.5" customHeight="1" spans="1:8">
      <c r="A18" s="41" t="s">
        <v>38</v>
      </c>
      <c r="B18" s="45" t="s">
        <v>327</v>
      </c>
      <c r="C18" s="41" t="s">
        <v>147</v>
      </c>
      <c r="D18" s="46">
        <v>50</v>
      </c>
      <c r="E18" s="51"/>
      <c r="F18" s="48">
        <f>ROUND(E18*D18,0)</f>
        <v>0</v>
      </c>
      <c r="G18" s="56">
        <v>896.33</v>
      </c>
      <c r="H18" s="50" t="str">
        <f t="shared" si="1"/>
        <v/>
      </c>
    </row>
    <row r="19" s="26" customFormat="1" ht="28.5" customHeight="1" spans="1:8">
      <c r="A19" s="41" t="s">
        <v>52</v>
      </c>
      <c r="B19" s="45" t="s">
        <v>328</v>
      </c>
      <c r="C19" s="41" t="s">
        <v>147</v>
      </c>
      <c r="D19" s="46">
        <v>50</v>
      </c>
      <c r="E19" s="51"/>
      <c r="F19" s="48">
        <f>ROUND(E19*D19,0)</f>
        <v>0</v>
      </c>
      <c r="G19" s="56">
        <v>896.33</v>
      </c>
      <c r="H19" s="50" t="str">
        <f t="shared" si="1"/>
        <v/>
      </c>
    </row>
    <row r="20" s="27" customFormat="1" ht="28.5" customHeight="1" spans="1:8">
      <c r="A20" s="41" t="s">
        <v>329</v>
      </c>
      <c r="B20" s="52" t="s">
        <v>330</v>
      </c>
      <c r="C20" s="53" t="s">
        <v>147</v>
      </c>
      <c r="D20" s="46">
        <v>30</v>
      </c>
      <c r="E20" s="51"/>
      <c r="F20" s="48">
        <f t="shared" ref="F20:F62" si="2">ROUND(E20*D20,0)</f>
        <v>0</v>
      </c>
      <c r="G20" s="49">
        <v>711.56</v>
      </c>
      <c r="H20" s="50" t="str">
        <f t="shared" si="1"/>
        <v/>
      </c>
    </row>
    <row r="21" ht="28.5" customHeight="1" spans="1:8">
      <c r="A21" s="41" t="s">
        <v>331</v>
      </c>
      <c r="B21" s="52" t="s">
        <v>332</v>
      </c>
      <c r="C21" s="53" t="s">
        <v>147</v>
      </c>
      <c r="D21" s="46">
        <v>4</v>
      </c>
      <c r="E21" s="51"/>
      <c r="F21" s="48">
        <f t="shared" si="2"/>
        <v>0</v>
      </c>
      <c r="G21" s="49">
        <v>2200</v>
      </c>
      <c r="H21" s="50" t="str">
        <f t="shared" si="1"/>
        <v/>
      </c>
    </row>
    <row r="22" ht="28.5" customHeight="1" spans="1:8">
      <c r="A22" s="41" t="s">
        <v>333</v>
      </c>
      <c r="B22" s="45" t="s">
        <v>334</v>
      </c>
      <c r="C22" s="41" t="s">
        <v>116</v>
      </c>
      <c r="D22" s="46">
        <v>100</v>
      </c>
      <c r="E22" s="51"/>
      <c r="F22" s="48">
        <f t="shared" si="2"/>
        <v>0</v>
      </c>
      <c r="G22" s="49">
        <v>1225.01</v>
      </c>
      <c r="H22" s="50" t="str">
        <f t="shared" si="1"/>
        <v/>
      </c>
    </row>
    <row r="23" ht="28.5" customHeight="1" spans="1:8">
      <c r="A23" s="41" t="s">
        <v>335</v>
      </c>
      <c r="B23" s="45" t="s">
        <v>336</v>
      </c>
      <c r="C23" s="53" t="s">
        <v>116</v>
      </c>
      <c r="D23" s="54">
        <f>800*(568.345*0+188.435)/(756.78)</f>
        <v>199.196596104548</v>
      </c>
      <c r="E23" s="47"/>
      <c r="F23" s="48">
        <f t="shared" si="2"/>
        <v>0</v>
      </c>
      <c r="G23" s="49">
        <v>517.17</v>
      </c>
      <c r="H23" s="50" t="str">
        <f t="shared" si="1"/>
        <v/>
      </c>
    </row>
    <row r="24" s="27" customFormat="1" ht="28.5" customHeight="1" spans="1:8">
      <c r="A24" s="41" t="s">
        <v>337</v>
      </c>
      <c r="B24" s="52" t="s">
        <v>338</v>
      </c>
      <c r="C24" s="53" t="s">
        <v>37</v>
      </c>
      <c r="D24" s="46">
        <f>200*(568.345*0+188.435)/(756.78)</f>
        <v>49.7991490261371</v>
      </c>
      <c r="E24" s="51"/>
      <c r="F24" s="48">
        <f t="shared" si="2"/>
        <v>0</v>
      </c>
      <c r="G24" s="49">
        <v>46.25</v>
      </c>
      <c r="H24" s="50" t="str">
        <f t="shared" si="1"/>
        <v/>
      </c>
    </row>
    <row r="25" s="27" customFormat="1" ht="28.5" customHeight="1" spans="1:8">
      <c r="A25" s="41" t="s">
        <v>339</v>
      </c>
      <c r="B25" s="52" t="s">
        <v>340</v>
      </c>
      <c r="C25" s="53" t="s">
        <v>37</v>
      </c>
      <c r="D25" s="46">
        <v>200</v>
      </c>
      <c r="E25" s="51"/>
      <c r="F25" s="48">
        <f t="shared" si="2"/>
        <v>0</v>
      </c>
      <c r="G25" s="49">
        <v>7.02</v>
      </c>
      <c r="H25" s="50" t="str">
        <f t="shared" si="1"/>
        <v/>
      </c>
    </row>
    <row r="26" ht="28.5" customHeight="1" spans="1:8">
      <c r="A26" s="41" t="s">
        <v>341</v>
      </c>
      <c r="B26" s="52" t="s">
        <v>342</v>
      </c>
      <c r="C26" s="53" t="s">
        <v>116</v>
      </c>
      <c r="D26" s="46">
        <v>8.8</v>
      </c>
      <c r="E26" s="51"/>
      <c r="F26" s="48">
        <f t="shared" si="2"/>
        <v>0</v>
      </c>
      <c r="G26" s="49">
        <v>499.74</v>
      </c>
      <c r="H26" s="50" t="str">
        <f t="shared" si="1"/>
        <v/>
      </c>
    </row>
    <row r="27" ht="28.5" customHeight="1" spans="1:8">
      <c r="A27" s="41" t="s">
        <v>343</v>
      </c>
      <c r="B27" s="52" t="s">
        <v>344</v>
      </c>
      <c r="C27" s="53" t="s">
        <v>37</v>
      </c>
      <c r="D27" s="46">
        <f>500*(568.345*0+188.435)/(756.78)</f>
        <v>124.497872565343</v>
      </c>
      <c r="E27" s="51"/>
      <c r="F27" s="48">
        <f t="shared" si="2"/>
        <v>0</v>
      </c>
      <c r="G27" s="49">
        <v>12.43</v>
      </c>
      <c r="H27" s="50" t="str">
        <f t="shared" si="1"/>
        <v/>
      </c>
    </row>
    <row r="28" ht="28.5" customHeight="1" spans="1:8">
      <c r="A28" s="41" t="s">
        <v>345</v>
      </c>
      <c r="B28" s="52" t="s">
        <v>346</v>
      </c>
      <c r="C28" s="53" t="s">
        <v>37</v>
      </c>
      <c r="D28" s="46">
        <f>500*(568.345*0+188.435)/(756.78)</f>
        <v>124.497872565343</v>
      </c>
      <c r="E28" s="51"/>
      <c r="F28" s="48">
        <f t="shared" si="2"/>
        <v>0</v>
      </c>
      <c r="G28" s="49">
        <v>34.7</v>
      </c>
      <c r="H28" s="50" t="str">
        <f t="shared" si="1"/>
        <v/>
      </c>
    </row>
    <row r="29" ht="28.5" customHeight="1" spans="1:8">
      <c r="A29" s="41" t="s">
        <v>347</v>
      </c>
      <c r="B29" s="45" t="s">
        <v>348</v>
      </c>
      <c r="C29" s="41" t="s">
        <v>50</v>
      </c>
      <c r="D29" s="57">
        <v>1</v>
      </c>
      <c r="E29" s="47"/>
      <c r="F29" s="48">
        <f t="shared" si="2"/>
        <v>0</v>
      </c>
      <c r="G29" s="49">
        <v>1300</v>
      </c>
      <c r="H29" s="50" t="str">
        <f t="shared" si="1"/>
        <v/>
      </c>
    </row>
    <row r="30" ht="28.5" customHeight="1" spans="1:8">
      <c r="A30" s="41" t="s">
        <v>349</v>
      </c>
      <c r="B30" s="45" t="s">
        <v>350</v>
      </c>
      <c r="C30" s="41" t="s">
        <v>351</v>
      </c>
      <c r="D30" s="54">
        <f>8000*(568.345*0+188.435)/(756.78)</f>
        <v>1991.96596104548</v>
      </c>
      <c r="E30" s="47"/>
      <c r="F30" s="48">
        <f t="shared" si="2"/>
        <v>0</v>
      </c>
      <c r="G30" s="49">
        <v>348.51</v>
      </c>
      <c r="H30" s="50" t="str">
        <f t="shared" si="1"/>
        <v/>
      </c>
    </row>
    <row r="31" ht="28.5" customHeight="1" spans="1:8">
      <c r="A31" s="41" t="s">
        <v>352</v>
      </c>
      <c r="B31" s="45" t="s">
        <v>353</v>
      </c>
      <c r="C31" s="53" t="s">
        <v>116</v>
      </c>
      <c r="D31" s="54">
        <v>10</v>
      </c>
      <c r="E31" s="47"/>
      <c r="F31" s="48">
        <f t="shared" si="2"/>
        <v>0</v>
      </c>
      <c r="G31" s="49">
        <v>10754.19</v>
      </c>
      <c r="H31" s="50" t="str">
        <f t="shared" si="1"/>
        <v/>
      </c>
    </row>
    <row r="32" ht="28.5" customHeight="1" spans="1:8">
      <c r="A32" s="41" t="s">
        <v>354</v>
      </c>
      <c r="B32" s="45" t="s">
        <v>355</v>
      </c>
      <c r="C32" s="53" t="s">
        <v>116</v>
      </c>
      <c r="D32" s="54">
        <v>10</v>
      </c>
      <c r="E32" s="47"/>
      <c r="F32" s="48">
        <f t="shared" si="2"/>
        <v>0</v>
      </c>
      <c r="G32" s="49">
        <v>10686.46</v>
      </c>
      <c r="H32" s="50" t="str">
        <f t="shared" si="1"/>
        <v/>
      </c>
    </row>
    <row r="33" ht="28.5" customHeight="1" spans="1:8">
      <c r="A33" s="41" t="s">
        <v>356</v>
      </c>
      <c r="B33" s="45" t="s">
        <v>357</v>
      </c>
      <c r="C33" s="53"/>
      <c r="D33" s="54"/>
      <c r="E33" s="42"/>
      <c r="F33" s="48"/>
      <c r="G33" s="49"/>
      <c r="H33" s="50" t="str">
        <f t="shared" si="1"/>
        <v/>
      </c>
    </row>
    <row r="34" s="27" customFormat="1" ht="28.5" customHeight="1" spans="1:8">
      <c r="A34" s="41" t="s">
        <v>48</v>
      </c>
      <c r="B34" s="52" t="s">
        <v>358</v>
      </c>
      <c r="C34" s="53" t="s">
        <v>147</v>
      </c>
      <c r="D34" s="46">
        <v>30</v>
      </c>
      <c r="E34" s="51"/>
      <c r="F34" s="48">
        <f>ROUND(E34*D34,0)</f>
        <v>0</v>
      </c>
      <c r="G34" s="49">
        <v>45.43</v>
      </c>
      <c r="H34" s="50" t="str">
        <f t="shared" si="1"/>
        <v/>
      </c>
    </row>
    <row r="35" s="27" customFormat="1" ht="28.5" customHeight="1" spans="1:8">
      <c r="A35" s="41" t="s">
        <v>35</v>
      </c>
      <c r="B35" s="52" t="s">
        <v>359</v>
      </c>
      <c r="C35" s="53" t="s">
        <v>147</v>
      </c>
      <c r="D35" s="46">
        <v>30</v>
      </c>
      <c r="E35" s="51"/>
      <c r="F35" s="48">
        <f>ROUND(E35*D35,0)</f>
        <v>0</v>
      </c>
      <c r="G35" s="49">
        <v>276.78</v>
      </c>
      <c r="H35" s="50" t="str">
        <f t="shared" si="1"/>
        <v/>
      </c>
    </row>
    <row r="36" s="27" customFormat="1" ht="28.5" customHeight="1" spans="1:8">
      <c r="A36" s="41" t="s">
        <v>38</v>
      </c>
      <c r="B36" s="52" t="s">
        <v>360</v>
      </c>
      <c r="C36" s="53" t="s">
        <v>147</v>
      </c>
      <c r="D36" s="46">
        <v>30</v>
      </c>
      <c r="E36" s="51"/>
      <c r="F36" s="48">
        <f>ROUND(E36*D36,0)</f>
        <v>0</v>
      </c>
      <c r="G36" s="49">
        <v>220.95</v>
      </c>
      <c r="H36" s="50" t="str">
        <f t="shared" si="1"/>
        <v/>
      </c>
    </row>
    <row r="37" ht="28.5" customHeight="1" spans="1:8">
      <c r="A37" s="41" t="s">
        <v>361</v>
      </c>
      <c r="B37" s="52" t="s">
        <v>362</v>
      </c>
      <c r="C37" s="53" t="s">
        <v>147</v>
      </c>
      <c r="D37" s="46">
        <f>699.2*(568.345*0+188.435)/(756.78)</f>
        <v>174.097824995375</v>
      </c>
      <c r="E37" s="51"/>
      <c r="F37" s="48">
        <f t="shared" si="2"/>
        <v>0</v>
      </c>
      <c r="G37" s="49">
        <v>230.82</v>
      </c>
      <c r="H37" s="50" t="str">
        <f t="shared" ref="H37:H74" si="3">IF(E37-G37&gt;0,"超限价","")</f>
        <v/>
      </c>
    </row>
    <row r="38" ht="28.5" customHeight="1" spans="1:8">
      <c r="A38" s="41" t="s">
        <v>363</v>
      </c>
      <c r="B38" s="52" t="s">
        <v>364</v>
      </c>
      <c r="C38" s="53" t="s">
        <v>116</v>
      </c>
      <c r="D38" s="46">
        <v>50</v>
      </c>
      <c r="E38" s="51"/>
      <c r="F38" s="48">
        <f t="shared" si="2"/>
        <v>0</v>
      </c>
      <c r="G38" s="49">
        <v>1883.07</v>
      </c>
      <c r="H38" s="50" t="str">
        <f t="shared" si="3"/>
        <v/>
      </c>
    </row>
    <row r="39" s="27" customFormat="1" ht="28.5" customHeight="1" spans="1:8">
      <c r="A39" s="41" t="s">
        <v>365</v>
      </c>
      <c r="B39" s="52" t="s">
        <v>366</v>
      </c>
      <c r="C39" s="53" t="s">
        <v>116</v>
      </c>
      <c r="D39" s="46">
        <v>50</v>
      </c>
      <c r="E39" s="51"/>
      <c r="F39" s="48">
        <f t="shared" si="2"/>
        <v>0</v>
      </c>
      <c r="G39" s="49">
        <v>895.25</v>
      </c>
      <c r="H39" s="50" t="str">
        <f t="shared" si="3"/>
        <v/>
      </c>
    </row>
    <row r="40" s="27" customFormat="1" ht="28.5" customHeight="1" spans="1:8">
      <c r="A40" s="41" t="s">
        <v>367</v>
      </c>
      <c r="B40" s="52" t="s">
        <v>368</v>
      </c>
      <c r="C40" s="53" t="s">
        <v>37</v>
      </c>
      <c r="D40" s="46">
        <f>500*(568.345*0+188.435)/(756.78)</f>
        <v>124.497872565343</v>
      </c>
      <c r="E40" s="51"/>
      <c r="F40" s="48">
        <f t="shared" si="2"/>
        <v>0</v>
      </c>
      <c r="G40" s="49">
        <v>51.34</v>
      </c>
      <c r="H40" s="50" t="str">
        <f t="shared" si="3"/>
        <v/>
      </c>
    </row>
    <row r="41" s="28" customFormat="1" ht="28.5" customHeight="1" spans="1:8">
      <c r="A41" s="41" t="s">
        <v>369</v>
      </c>
      <c r="B41" s="52" t="s">
        <v>370</v>
      </c>
      <c r="C41" s="53" t="s">
        <v>116</v>
      </c>
      <c r="D41" s="46">
        <v>39.3</v>
      </c>
      <c r="E41" s="51"/>
      <c r="F41" s="48">
        <f t="shared" si="2"/>
        <v>0</v>
      </c>
      <c r="G41" s="49">
        <v>2057.92</v>
      </c>
      <c r="H41" s="50" t="str">
        <f t="shared" si="3"/>
        <v/>
      </c>
    </row>
    <row r="42" s="27" customFormat="1" ht="28.5" customHeight="1" spans="1:8">
      <c r="A42" s="41" t="s">
        <v>371</v>
      </c>
      <c r="B42" s="52" t="s">
        <v>372</v>
      </c>
      <c r="C42" s="53" t="s">
        <v>116</v>
      </c>
      <c r="D42" s="46">
        <v>14.5</v>
      </c>
      <c r="E42" s="51"/>
      <c r="F42" s="48">
        <f t="shared" si="2"/>
        <v>0</v>
      </c>
      <c r="G42" s="49">
        <v>807.83</v>
      </c>
      <c r="H42" s="50" t="str">
        <f t="shared" si="3"/>
        <v/>
      </c>
    </row>
    <row r="43" s="29" customFormat="1" ht="28.5" customHeight="1" spans="1:8">
      <c r="A43" s="41" t="s">
        <v>373</v>
      </c>
      <c r="B43" s="52" t="s">
        <v>374</v>
      </c>
      <c r="C43" s="53" t="s">
        <v>116</v>
      </c>
      <c r="D43" s="46">
        <v>10</v>
      </c>
      <c r="E43" s="51"/>
      <c r="F43" s="48">
        <f t="shared" si="2"/>
        <v>0</v>
      </c>
      <c r="G43" s="49">
        <v>851.13</v>
      </c>
      <c r="H43" s="50" t="str">
        <f t="shared" si="3"/>
        <v/>
      </c>
    </row>
    <row r="44" s="29" customFormat="1" ht="28.5" customHeight="1" spans="1:8">
      <c r="A44" s="41" t="s">
        <v>375</v>
      </c>
      <c r="B44" s="52" t="s">
        <v>376</v>
      </c>
      <c r="C44" s="53" t="s">
        <v>139</v>
      </c>
      <c r="D44" s="46">
        <f>1000*(568.345*0+188.435)/(756.78)</f>
        <v>248.995745130685</v>
      </c>
      <c r="E44" s="51"/>
      <c r="F44" s="48">
        <f t="shared" si="2"/>
        <v>0</v>
      </c>
      <c r="G44" s="49">
        <v>9.5</v>
      </c>
      <c r="H44" s="50" t="str">
        <f t="shared" si="3"/>
        <v/>
      </c>
    </row>
    <row r="45" s="29" customFormat="1" ht="28.5" customHeight="1" spans="1:8">
      <c r="A45" s="41" t="s">
        <v>377</v>
      </c>
      <c r="B45" s="52" t="s">
        <v>378</v>
      </c>
      <c r="C45" s="53" t="s">
        <v>139</v>
      </c>
      <c r="D45" s="46">
        <f>1000*(568.345*0+188.435)/(756.78)</f>
        <v>248.995745130685</v>
      </c>
      <c r="E45" s="51"/>
      <c r="F45" s="48">
        <f t="shared" si="2"/>
        <v>0</v>
      </c>
      <c r="G45" s="49">
        <v>9.34</v>
      </c>
      <c r="H45" s="50" t="str">
        <f t="shared" si="3"/>
        <v/>
      </c>
    </row>
    <row r="46" s="29" customFormat="1" ht="28.5" customHeight="1" spans="1:8">
      <c r="A46" s="41" t="s">
        <v>379</v>
      </c>
      <c r="B46" s="52" t="s">
        <v>380</v>
      </c>
      <c r="C46" s="53" t="s">
        <v>139</v>
      </c>
      <c r="D46" s="46">
        <f>500*(568.345*0+188.435)/(756.78)</f>
        <v>124.497872565343</v>
      </c>
      <c r="E46" s="51"/>
      <c r="F46" s="48">
        <f t="shared" si="2"/>
        <v>0</v>
      </c>
      <c r="G46" s="49">
        <v>9.72</v>
      </c>
      <c r="H46" s="50" t="str">
        <f t="shared" si="3"/>
        <v/>
      </c>
    </row>
    <row r="47" ht="28.5" customHeight="1" spans="1:8">
      <c r="A47" s="41" t="s">
        <v>381</v>
      </c>
      <c r="B47" s="58" t="s">
        <v>382</v>
      </c>
      <c r="C47" s="55" t="s">
        <v>147</v>
      </c>
      <c r="D47" s="46">
        <v>23.6</v>
      </c>
      <c r="E47" s="51"/>
      <c r="F47" s="48">
        <f t="shared" si="2"/>
        <v>0</v>
      </c>
      <c r="G47" s="49">
        <v>3510.99</v>
      </c>
      <c r="H47" s="50" t="str">
        <f t="shared" si="3"/>
        <v/>
      </c>
    </row>
    <row r="48" s="27" customFormat="1" ht="28.5" customHeight="1" spans="1:8">
      <c r="A48" s="41" t="s">
        <v>383</v>
      </c>
      <c r="B48" s="52" t="s">
        <v>384</v>
      </c>
      <c r="C48" s="53" t="s">
        <v>116</v>
      </c>
      <c r="D48" s="46">
        <v>5</v>
      </c>
      <c r="E48" s="51"/>
      <c r="F48" s="48">
        <f t="shared" si="2"/>
        <v>0</v>
      </c>
      <c r="G48" s="49">
        <v>1296.98</v>
      </c>
      <c r="H48" s="50" t="str">
        <f t="shared" si="3"/>
        <v/>
      </c>
    </row>
    <row r="49" s="27" customFormat="1" ht="28.5" customHeight="1" spans="1:8">
      <c r="A49" s="41" t="s">
        <v>385</v>
      </c>
      <c r="B49" s="52" t="s">
        <v>386</v>
      </c>
      <c r="C49" s="53" t="s">
        <v>116</v>
      </c>
      <c r="D49" s="46">
        <v>5</v>
      </c>
      <c r="E49" s="51"/>
      <c r="F49" s="48">
        <f t="shared" si="2"/>
        <v>0</v>
      </c>
      <c r="G49" s="49">
        <v>979.67</v>
      </c>
      <c r="H49" s="50" t="str">
        <f t="shared" si="3"/>
        <v/>
      </c>
    </row>
    <row r="50" ht="28.5" customHeight="1" spans="1:8">
      <c r="A50" s="41" t="s">
        <v>387</v>
      </c>
      <c r="B50" s="52" t="s">
        <v>388</v>
      </c>
      <c r="C50" s="53" t="s">
        <v>147</v>
      </c>
      <c r="D50" s="46">
        <f>15354.5*(568.345*0+188.435)/(756.78)</f>
        <v>3823.20516860911</v>
      </c>
      <c r="E50" s="51"/>
      <c r="F50" s="48">
        <f t="shared" si="2"/>
        <v>0</v>
      </c>
      <c r="G50" s="49">
        <v>18.25</v>
      </c>
      <c r="H50" s="50" t="str">
        <f t="shared" si="3"/>
        <v/>
      </c>
    </row>
    <row r="51" ht="28.5" customHeight="1" spans="1:8">
      <c r="A51" s="41" t="s">
        <v>389</v>
      </c>
      <c r="B51" s="52" t="s">
        <v>390</v>
      </c>
      <c r="C51" s="53" t="s">
        <v>54</v>
      </c>
      <c r="D51" s="46">
        <v>8</v>
      </c>
      <c r="E51" s="51"/>
      <c r="F51" s="48">
        <f t="shared" si="2"/>
        <v>0</v>
      </c>
      <c r="G51" s="49">
        <v>727</v>
      </c>
      <c r="H51" s="50" t="str">
        <f t="shared" si="3"/>
        <v/>
      </c>
    </row>
    <row r="52" ht="28.5" customHeight="1" spans="1:8">
      <c r="A52" s="41" t="s">
        <v>391</v>
      </c>
      <c r="B52" s="52" t="s">
        <v>392</v>
      </c>
      <c r="C52" s="53" t="s">
        <v>147</v>
      </c>
      <c r="D52" s="46">
        <v>56</v>
      </c>
      <c r="E52" s="51"/>
      <c r="F52" s="48">
        <f t="shared" si="2"/>
        <v>0</v>
      </c>
      <c r="G52" s="49">
        <v>202.43</v>
      </c>
      <c r="H52" s="50" t="str">
        <f t="shared" si="3"/>
        <v/>
      </c>
    </row>
    <row r="53" ht="28.5" customHeight="1" spans="1:8">
      <c r="A53" s="41" t="s">
        <v>393</v>
      </c>
      <c r="B53" s="52" t="s">
        <v>394</v>
      </c>
      <c r="C53" s="53" t="s">
        <v>116</v>
      </c>
      <c r="D53" s="46">
        <v>91.9</v>
      </c>
      <c r="E53" s="51"/>
      <c r="F53" s="48">
        <f t="shared" si="2"/>
        <v>0</v>
      </c>
      <c r="G53" s="49">
        <v>368.51</v>
      </c>
      <c r="H53" s="50" t="str">
        <f t="shared" si="3"/>
        <v/>
      </c>
    </row>
    <row r="54" s="27" customFormat="1" ht="28.5" customHeight="1" spans="1:8">
      <c r="A54" s="41" t="s">
        <v>395</v>
      </c>
      <c r="B54" s="52" t="s">
        <v>396</v>
      </c>
      <c r="C54" s="53" t="s">
        <v>116</v>
      </c>
      <c r="D54" s="46">
        <v>100</v>
      </c>
      <c r="E54" s="51"/>
      <c r="F54" s="48">
        <f t="shared" si="2"/>
        <v>0</v>
      </c>
      <c r="G54" s="49">
        <v>208.61</v>
      </c>
      <c r="H54" s="50" t="str">
        <f t="shared" si="3"/>
        <v/>
      </c>
    </row>
    <row r="55" ht="28.5" customHeight="1" spans="1:8">
      <c r="A55" s="41" t="s">
        <v>397</v>
      </c>
      <c r="B55" s="52" t="s">
        <v>398</v>
      </c>
      <c r="C55" s="53" t="s">
        <v>293</v>
      </c>
      <c r="D55" s="57">
        <v>34</v>
      </c>
      <c r="E55" s="51"/>
      <c r="F55" s="48">
        <f t="shared" si="2"/>
        <v>0</v>
      </c>
      <c r="G55" s="49">
        <v>176.27</v>
      </c>
      <c r="H55" s="50" t="str">
        <f t="shared" si="3"/>
        <v/>
      </c>
    </row>
    <row r="56" s="27" customFormat="1" ht="28.5" customHeight="1" spans="1:8">
      <c r="A56" s="41" t="s">
        <v>399</v>
      </c>
      <c r="B56" s="52" t="s">
        <v>400</v>
      </c>
      <c r="C56" s="53" t="s">
        <v>293</v>
      </c>
      <c r="D56" s="57">
        <v>100</v>
      </c>
      <c r="E56" s="51"/>
      <c r="F56" s="48">
        <f t="shared" si="2"/>
        <v>0</v>
      </c>
      <c r="G56" s="49">
        <v>240</v>
      </c>
      <c r="H56" s="50" t="str">
        <f t="shared" si="3"/>
        <v/>
      </c>
    </row>
    <row r="57" s="27" customFormat="1" ht="28.5" customHeight="1" spans="1:8">
      <c r="A57" s="41" t="s">
        <v>401</v>
      </c>
      <c r="B57" s="52" t="s">
        <v>402</v>
      </c>
      <c r="C57" s="53" t="s">
        <v>147</v>
      </c>
      <c r="D57" s="46">
        <v>200</v>
      </c>
      <c r="E57" s="51"/>
      <c r="F57" s="48">
        <f t="shared" si="2"/>
        <v>0</v>
      </c>
      <c r="G57" s="49">
        <v>42</v>
      </c>
      <c r="H57" s="50" t="str">
        <f t="shared" si="3"/>
        <v/>
      </c>
    </row>
    <row r="58" ht="28.5" customHeight="1" spans="1:8">
      <c r="A58" s="41" t="s">
        <v>403</v>
      </c>
      <c r="B58" s="52" t="s">
        <v>404</v>
      </c>
      <c r="C58" s="53" t="s">
        <v>116</v>
      </c>
      <c r="D58" s="46">
        <v>0.6</v>
      </c>
      <c r="E58" s="51"/>
      <c r="F58" s="48">
        <f t="shared" si="2"/>
        <v>0</v>
      </c>
      <c r="G58" s="49">
        <v>1381.66</v>
      </c>
      <c r="H58" s="50" t="str">
        <f t="shared" si="3"/>
        <v/>
      </c>
    </row>
    <row r="59" ht="28.5" customHeight="1" spans="1:8">
      <c r="A59" s="41" t="s">
        <v>405</v>
      </c>
      <c r="B59" s="52" t="s">
        <v>406</v>
      </c>
      <c r="C59" s="53" t="s">
        <v>116</v>
      </c>
      <c r="D59" s="46">
        <v>0.8</v>
      </c>
      <c r="E59" s="51"/>
      <c r="F59" s="48">
        <f t="shared" si="2"/>
        <v>0</v>
      </c>
      <c r="G59" s="49">
        <v>161.78</v>
      </c>
      <c r="H59" s="50" t="str">
        <f t="shared" si="3"/>
        <v/>
      </c>
    </row>
    <row r="60" ht="28.5" customHeight="1" spans="1:8">
      <c r="A60" s="41" t="s">
        <v>407</v>
      </c>
      <c r="B60" s="52" t="s">
        <v>408</v>
      </c>
      <c r="C60" s="53" t="s">
        <v>106</v>
      </c>
      <c r="D60" s="57">
        <v>80</v>
      </c>
      <c r="E60" s="51"/>
      <c r="F60" s="48">
        <f t="shared" si="2"/>
        <v>0</v>
      </c>
      <c r="G60" s="49">
        <v>180</v>
      </c>
      <c r="H60" s="50" t="str">
        <f t="shared" si="3"/>
        <v/>
      </c>
    </row>
    <row r="61" ht="28.5" customHeight="1" spans="1:8">
      <c r="A61" s="41" t="s">
        <v>409</v>
      </c>
      <c r="B61" s="52" t="s">
        <v>410</v>
      </c>
      <c r="C61" s="53" t="s">
        <v>351</v>
      </c>
      <c r="D61" s="55">
        <v>6.8</v>
      </c>
      <c r="E61" s="51"/>
      <c r="F61" s="48">
        <f t="shared" si="2"/>
        <v>0</v>
      </c>
      <c r="G61" s="49">
        <v>282</v>
      </c>
      <c r="H61" s="50" t="str">
        <f t="shared" si="3"/>
        <v/>
      </c>
    </row>
    <row r="62" ht="28.5" customHeight="1" spans="1:8">
      <c r="A62" s="41" t="s">
        <v>411</v>
      </c>
      <c r="B62" s="52" t="s">
        <v>412</v>
      </c>
      <c r="C62" s="53" t="s">
        <v>351</v>
      </c>
      <c r="D62" s="55">
        <f>1800*(568.345*0+188.435)/(756.78)</f>
        <v>448.192341235234</v>
      </c>
      <c r="E62" s="51"/>
      <c r="F62" s="48">
        <f t="shared" si="2"/>
        <v>0</v>
      </c>
      <c r="G62" s="49">
        <v>269.53</v>
      </c>
      <c r="H62" s="50" t="str">
        <f t="shared" si="3"/>
        <v/>
      </c>
    </row>
    <row r="63" ht="28.5" customHeight="1" spans="1:8">
      <c r="A63" s="41" t="s">
        <v>413</v>
      </c>
      <c r="B63" s="52" t="s">
        <v>414</v>
      </c>
      <c r="C63" s="53" t="s">
        <v>116</v>
      </c>
      <c r="D63" s="55">
        <f>650*(568.345*0+188.435)/(756.78)</f>
        <v>161.847234334945</v>
      </c>
      <c r="E63" s="51"/>
      <c r="F63" s="48">
        <f t="shared" ref="F63:F74" si="4">ROUND(E63*D63,0)</f>
        <v>0</v>
      </c>
      <c r="G63" s="49">
        <v>68.15</v>
      </c>
      <c r="H63" s="50" t="str">
        <f t="shared" si="3"/>
        <v/>
      </c>
    </row>
    <row r="64" s="27" customFormat="1" ht="28.5" customHeight="1" spans="1:8">
      <c r="A64" s="41" t="s">
        <v>415</v>
      </c>
      <c r="B64" s="52" t="s">
        <v>416</v>
      </c>
      <c r="C64" s="53" t="s">
        <v>147</v>
      </c>
      <c r="D64" s="55">
        <v>30</v>
      </c>
      <c r="E64" s="51"/>
      <c r="F64" s="48">
        <f t="shared" si="4"/>
        <v>0</v>
      </c>
      <c r="G64" s="49">
        <v>82.81</v>
      </c>
      <c r="H64" s="50" t="str">
        <f t="shared" si="3"/>
        <v/>
      </c>
    </row>
    <row r="65" s="27" customFormat="1" ht="28.5" customHeight="1" spans="1:8">
      <c r="A65" s="41" t="s">
        <v>417</v>
      </c>
      <c r="B65" s="52" t="s">
        <v>418</v>
      </c>
      <c r="C65" s="53" t="s">
        <v>37</v>
      </c>
      <c r="D65" s="55">
        <v>200</v>
      </c>
      <c r="E65" s="51"/>
      <c r="F65" s="48">
        <f t="shared" si="4"/>
        <v>0</v>
      </c>
      <c r="G65" s="49">
        <v>260</v>
      </c>
      <c r="H65" s="50" t="str">
        <f t="shared" si="3"/>
        <v/>
      </c>
    </row>
    <row r="66" s="27" customFormat="1" ht="28.5" customHeight="1" spans="1:8">
      <c r="A66" s="41" t="s">
        <v>419</v>
      </c>
      <c r="B66" s="52" t="s">
        <v>420</v>
      </c>
      <c r="C66" s="53" t="s">
        <v>421</v>
      </c>
      <c r="D66" s="57">
        <v>5</v>
      </c>
      <c r="E66" s="51"/>
      <c r="F66" s="48">
        <f t="shared" si="4"/>
        <v>0</v>
      </c>
      <c r="G66" s="49">
        <v>904</v>
      </c>
      <c r="H66" s="50" t="str">
        <f t="shared" si="3"/>
        <v/>
      </c>
    </row>
    <row r="67" s="27" customFormat="1" ht="28.5" customHeight="1" spans="1:8">
      <c r="A67" s="41" t="s">
        <v>422</v>
      </c>
      <c r="B67" s="52" t="s">
        <v>423</v>
      </c>
      <c r="C67" s="53" t="s">
        <v>106</v>
      </c>
      <c r="D67" s="57">
        <v>50</v>
      </c>
      <c r="E67" s="51"/>
      <c r="F67" s="48">
        <f t="shared" si="4"/>
        <v>0</v>
      </c>
      <c r="G67" s="49">
        <v>65.7</v>
      </c>
      <c r="H67" s="50" t="str">
        <f t="shared" si="3"/>
        <v/>
      </c>
    </row>
    <row r="68" s="27" customFormat="1" ht="28.5" customHeight="1" spans="1:8">
      <c r="A68" s="41" t="s">
        <v>424</v>
      </c>
      <c r="B68" s="52" t="s">
        <v>425</v>
      </c>
      <c r="C68" s="53" t="s">
        <v>426</v>
      </c>
      <c r="D68" s="46">
        <v>30</v>
      </c>
      <c r="E68" s="51"/>
      <c r="F68" s="48">
        <f t="shared" si="4"/>
        <v>0</v>
      </c>
      <c r="G68" s="49">
        <v>147.47</v>
      </c>
      <c r="H68" s="50" t="str">
        <f t="shared" si="3"/>
        <v/>
      </c>
    </row>
    <row r="69" s="27" customFormat="1" ht="28.5" customHeight="1" spans="1:8">
      <c r="A69" s="41" t="s">
        <v>427</v>
      </c>
      <c r="B69" s="52" t="s">
        <v>428</v>
      </c>
      <c r="C69" s="53" t="s">
        <v>426</v>
      </c>
      <c r="D69" s="46">
        <v>30</v>
      </c>
      <c r="E69" s="51"/>
      <c r="F69" s="48">
        <f t="shared" si="4"/>
        <v>0</v>
      </c>
      <c r="G69" s="49">
        <v>180.6</v>
      </c>
      <c r="H69" s="50" t="str">
        <f t="shared" si="3"/>
        <v/>
      </c>
    </row>
    <row r="70" s="27" customFormat="1" ht="28.5" customHeight="1" spans="1:8">
      <c r="A70" s="41" t="s">
        <v>429</v>
      </c>
      <c r="B70" s="52" t="s">
        <v>430</v>
      </c>
      <c r="C70" s="53" t="s">
        <v>37</v>
      </c>
      <c r="D70" s="46">
        <f>1000*(568.345*0+188.435)/(756.78)</f>
        <v>248.995745130685</v>
      </c>
      <c r="E70" s="51"/>
      <c r="F70" s="48">
        <f t="shared" si="4"/>
        <v>0</v>
      </c>
      <c r="G70" s="49">
        <v>150.89</v>
      </c>
      <c r="H70" s="50" t="str">
        <f t="shared" si="3"/>
        <v/>
      </c>
    </row>
    <row r="71" s="27" customFormat="1" ht="28.5" customHeight="1" spans="1:8">
      <c r="A71" s="41" t="s">
        <v>431</v>
      </c>
      <c r="B71" s="59" t="s">
        <v>432</v>
      </c>
      <c r="C71" s="60" t="s">
        <v>106</v>
      </c>
      <c r="D71" s="61">
        <v>10</v>
      </c>
      <c r="E71" s="62"/>
      <c r="F71" s="48">
        <f t="shared" si="4"/>
        <v>0</v>
      </c>
      <c r="G71" s="49">
        <v>1215.45</v>
      </c>
      <c r="H71" s="50" t="str">
        <f t="shared" si="3"/>
        <v/>
      </c>
    </row>
    <row r="72" s="27" customFormat="1" ht="28.5" customHeight="1" spans="1:8">
      <c r="A72" s="41" t="s">
        <v>433</v>
      </c>
      <c r="B72" s="59" t="s">
        <v>434</v>
      </c>
      <c r="C72" s="60" t="s">
        <v>106</v>
      </c>
      <c r="D72" s="61">
        <v>50</v>
      </c>
      <c r="E72" s="62"/>
      <c r="F72" s="48">
        <f t="shared" si="4"/>
        <v>0</v>
      </c>
      <c r="G72" s="49">
        <v>415.14</v>
      </c>
      <c r="H72" s="50" t="str">
        <f t="shared" si="3"/>
        <v/>
      </c>
    </row>
    <row r="73" s="27" customFormat="1" ht="28.5" customHeight="1" spans="1:8">
      <c r="A73" s="41" t="s">
        <v>435</v>
      </c>
      <c r="B73" s="52" t="s">
        <v>436</v>
      </c>
      <c r="C73" s="53" t="s">
        <v>37</v>
      </c>
      <c r="D73" s="46">
        <v>100</v>
      </c>
      <c r="E73" s="51"/>
      <c r="F73" s="48">
        <f t="shared" si="4"/>
        <v>0</v>
      </c>
      <c r="G73" s="49">
        <v>140.95</v>
      </c>
      <c r="H73" s="50" t="str">
        <f t="shared" si="3"/>
        <v/>
      </c>
    </row>
    <row r="74" s="27" customFormat="1" ht="28.5" customHeight="1" spans="1:8">
      <c r="A74" s="41" t="s">
        <v>437</v>
      </c>
      <c r="B74" s="52" t="s">
        <v>438</v>
      </c>
      <c r="C74" s="53" t="s">
        <v>421</v>
      </c>
      <c r="D74" s="57">
        <v>2</v>
      </c>
      <c r="E74" s="51"/>
      <c r="F74" s="48">
        <f t="shared" si="4"/>
        <v>0</v>
      </c>
      <c r="G74" s="49">
        <v>500</v>
      </c>
      <c r="H74" s="50" t="str">
        <f t="shared" si="3"/>
        <v/>
      </c>
    </row>
    <row r="75" ht="28.5" customHeight="1" spans="1:8">
      <c r="A75" s="63" t="s">
        <v>439</v>
      </c>
      <c r="B75" s="63"/>
      <c r="C75" s="63"/>
      <c r="D75" s="63"/>
      <c r="E75" s="55"/>
      <c r="F75" s="64">
        <f>ROUND(SUM(F4:F72),0)</f>
        <v>0</v>
      </c>
      <c r="G75" s="50"/>
      <c r="H75" s="50"/>
    </row>
  </sheetData>
  <sheetProtection algorithmName="SHA-512" hashValue="cM/056BzqSnTeCxA0mfUQO2PSvLX+ylU8MKyJpYrRbVawOT6MSYOtk+ObPheOCAjNlFJ/v/lsK0EFyEfHLmvsQ==" saltValue="hRRD40K/qeOgWJoBcwD28A==" spinCount="100000" sheet="1" objects="1"/>
  <mergeCells count="4">
    <mergeCell ref="A1:F1"/>
    <mergeCell ref="A2:D2"/>
    <mergeCell ref="E2:F2"/>
    <mergeCell ref="A75:E75"/>
  </mergeCells>
  <printOptions horizontalCentered="1"/>
  <pageMargins left="0.708661417322835" right="0.708661417322835" top="0.748031496062992" bottom="0.748031496062992" header="0.31496062992126" footer="0.31496062992126"/>
  <pageSetup paperSize="9" scale="72" orientation="portrait" horizontalDpi="300" vertic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view="pageBreakPreview" zoomScaleNormal="100" workbookViewId="0">
      <selection activeCell="F5" sqref="F5"/>
    </sheetView>
  </sheetViews>
  <sheetFormatPr defaultColWidth="9" defaultRowHeight="14.25" outlineLevelRow="6" outlineLevelCol="5"/>
  <cols>
    <col min="1" max="1" width="10.625" style="12" customWidth="1"/>
    <col min="2" max="2" width="26.625" style="12" customWidth="1"/>
    <col min="3" max="3" width="7.625" style="12" customWidth="1"/>
    <col min="4" max="4" width="12.625" style="12" customWidth="1"/>
    <col min="5" max="5" width="12.625" style="14" customWidth="1"/>
    <col min="6" max="6" width="12.625" style="12" customWidth="1"/>
    <col min="7" max="16384" width="9" style="12"/>
  </cols>
  <sheetData>
    <row r="1" ht="28.5" customHeight="1" spans="1:6">
      <c r="A1" s="1" t="s">
        <v>440</v>
      </c>
      <c r="B1" s="1"/>
      <c r="C1" s="1"/>
      <c r="D1" s="1"/>
      <c r="E1" s="15"/>
      <c r="F1" s="1"/>
    </row>
    <row r="2" ht="28.5" customHeight="1" spans="1:6">
      <c r="A2" s="16" t="str">
        <f>总汇总表!A2</f>
        <v>项目名称：怀柔区普通公路日常养护作业第2标段                             </v>
      </c>
      <c r="B2" s="16"/>
      <c r="C2" s="16"/>
      <c r="D2" s="16"/>
      <c r="E2" s="17" t="s">
        <v>2</v>
      </c>
      <c r="F2" s="18"/>
    </row>
    <row r="3" ht="28.5" customHeight="1" spans="1:6">
      <c r="A3" s="4" t="s">
        <v>26</v>
      </c>
      <c r="B3" s="4" t="s">
        <v>27</v>
      </c>
      <c r="C3" s="4" t="s">
        <v>28</v>
      </c>
      <c r="D3" s="4" t="s">
        <v>29</v>
      </c>
      <c r="E3" s="19" t="s">
        <v>30</v>
      </c>
      <c r="F3" s="4" t="s">
        <v>31</v>
      </c>
    </row>
    <row r="4" ht="28.5" customHeight="1" spans="1:6">
      <c r="A4" s="4" t="s">
        <v>441</v>
      </c>
      <c r="B4" s="20" t="s">
        <v>20</v>
      </c>
      <c r="C4" s="10"/>
      <c r="D4" s="10"/>
      <c r="E4" s="21"/>
      <c r="F4" s="10"/>
    </row>
    <row r="5" s="13" customFormat="1" ht="28.5" customHeight="1" spans="1:6">
      <c r="A5" s="4" t="s">
        <v>48</v>
      </c>
      <c r="B5" s="22" t="s">
        <v>442</v>
      </c>
      <c r="C5" s="4" t="s">
        <v>443</v>
      </c>
      <c r="D5" s="4">
        <v>1</v>
      </c>
      <c r="E5" s="23"/>
      <c r="F5" s="24">
        <f>ROUND(D5*E5,0)</f>
        <v>0</v>
      </c>
    </row>
    <row r="6" s="13" customFormat="1" ht="28.5" customHeight="1" spans="1:6">
      <c r="A6" s="4" t="s">
        <v>35</v>
      </c>
      <c r="B6" s="22" t="s">
        <v>444</v>
      </c>
      <c r="C6" s="4" t="s">
        <v>443</v>
      </c>
      <c r="D6" s="4">
        <v>1</v>
      </c>
      <c r="E6" s="23"/>
      <c r="F6" s="24">
        <f>ROUND(D6*E6,0)</f>
        <v>0</v>
      </c>
    </row>
    <row r="7" ht="28.5" customHeight="1" spans="1:6">
      <c r="A7" s="4" t="s">
        <v>445</v>
      </c>
      <c r="B7" s="4"/>
      <c r="C7" s="4"/>
      <c r="D7" s="4"/>
      <c r="E7" s="19"/>
      <c r="F7" s="25">
        <f>ROUND(SUM(F5:F6),0)</f>
        <v>0</v>
      </c>
    </row>
  </sheetData>
  <sheetProtection algorithmName="SHA-512" hashValue="Ms752+OxCSdyuj5i3CSYbBUJyXP2xhkV7rDqRla7WjY43oypK3yUD60nrsrDbZ/LRqXTOU+vHTcB2agUEPW6PQ==" saltValue="mCp0mcZPqTEnytKsR6rz3w==" spinCount="100000" sheet="1" objects="1"/>
  <mergeCells count="4">
    <mergeCell ref="A1:F1"/>
    <mergeCell ref="A2:D2"/>
    <mergeCell ref="E2:F2"/>
    <mergeCell ref="A7:E7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6" master="" otherUserPermission="visible"/>
  <rangeList sheetStid="9" master="" otherUserPermission="visible"/>
  <rangeList sheetStid="1" master="" otherUserPermission="visible"/>
  <rangeList sheetStid="11" master="" otherUserPermission="visible"/>
  <rangeList sheetStid="7" master="" otherUserPermission="visible"/>
  <rangeList sheetStid="37" master="" otherUserPermission="visible"/>
  <rangeList sheetStid="30" master="" otherUserPermission="visible"/>
  <rangeList sheetStid="31" master="" otherUserPermission="visible"/>
  <rangeList sheetStid="12" master="" otherUserPermission="visible"/>
  <rangeList sheetStid="26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总汇总表</vt:lpstr>
      <vt:lpstr>路基、路面及附属设施日常养护（一类项目）</vt:lpstr>
      <vt:lpstr>桥涵维护（一类项目）</vt:lpstr>
      <vt:lpstr>巡查服务作业</vt:lpstr>
      <vt:lpstr>专项作业</vt:lpstr>
      <vt:lpstr>公路保洁</vt:lpstr>
      <vt:lpstr>路基、路面及附属设施日常养护（二类项目）</vt:lpstr>
      <vt:lpstr>桥涵维护（二类项目）  </vt:lpstr>
      <vt:lpstr>安全生产费（道路日常养护）</vt:lpstr>
      <vt:lpstr>工程量清单汇总表（道路日常养护）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zxxy</dc:creator>
  <cp:lastModifiedBy>杨小艾</cp:lastModifiedBy>
  <dcterms:created xsi:type="dcterms:W3CDTF">2020-08-18T09:45:00Z</dcterms:created>
  <cp:lastPrinted>2022-03-01T07:40:00Z</cp:lastPrinted>
  <dcterms:modified xsi:type="dcterms:W3CDTF">2025-02-17T06:01:51Z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392B5845087244EFA9C304DB13840CC4_12</vt:lpwstr>
  </property>
  <property fmtid="{D5CDD505-2E9C-101B-9397-08002B2CF9AE}" pid="4" name="KSOReadingLayout">
    <vt:bool>true</vt:bool>
  </property>
</Properties>
</file>