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tabRatio="911" firstSheet="7" activeTab="11"/>
  </bookViews>
  <sheets>
    <sheet name="总汇总表" sheetId="36" r:id="rId1"/>
    <sheet name="路基、路面及附属设施日常养护（一类项目）" sheetId="9" r:id="rId2"/>
    <sheet name="桥涵维护（一类项目）" sheetId="1" r:id="rId3"/>
    <sheet name="隧道维护-土建（一类项目）" sheetId="6" r:id="rId4"/>
    <sheet name="巡查服务作业" sheetId="11" r:id="rId5"/>
    <sheet name="专项作业" sheetId="7" r:id="rId6"/>
    <sheet name="公路保洁" sheetId="37" r:id="rId7"/>
    <sheet name="路基、路面及附属设施日常养护（二类项目）" sheetId="30" r:id="rId8"/>
    <sheet name="桥涵维护（二类项目）  " sheetId="31" r:id="rId9"/>
    <sheet name="隧道维护-土建（二类项目） " sheetId="5" r:id="rId10"/>
    <sheet name="安全生产费（道路日常养护）" sheetId="12" r:id="rId11"/>
    <sheet name="工程量清单汇总表（道路日常养护）" sheetId="26" r:id="rId12"/>
    <sheet name="隧道机电设施维护（一类项目）" sheetId="28" r:id="rId13"/>
    <sheet name="隧道机电设施维护（二类项目）" sheetId="23" r:id="rId14"/>
    <sheet name="安全生产费（隧道机电设施维护） " sheetId="25" r:id="rId15"/>
    <sheet name="工程量清单汇总表（隧道机电设施维护）" sheetId="3" r:id="rId16"/>
    <sheet name="交通安全设施维护（一类项目）" sheetId="13" r:id="rId17"/>
    <sheet name="交通安全设施维护 (二类项目) " sheetId="34" r:id="rId18"/>
    <sheet name="安全生产费（交通安全设施维护）" sheetId="15" r:id="rId19"/>
    <sheet name="工程量清单汇总表（交通安全设施维护）" sheetId="16" r:id="rId20"/>
    <sheet name="绿化日常管护（一类项目）" sheetId="17" r:id="rId21"/>
    <sheet name="绿化日常管护（二类项目）" sheetId="18" r:id="rId22"/>
    <sheet name="安全生产费（绿化日常管护）" sheetId="19" r:id="rId23"/>
    <sheet name="工程量清单汇总表 （绿化日常管护）" sheetId="20" r:id="rId24"/>
  </sheets>
  <externalReferences>
    <externalReference r:id="rId26"/>
  </externalReferences>
  <definedNames>
    <definedName name="_xlnm._FilterDatabase" localSheetId="17" hidden="1">'交通安全设施维护 (二类项目) '!$A$3:$J$217</definedName>
    <definedName name="_xlnm.Print_Area" localSheetId="23">'工程量清单汇总表 （绿化日常管护）'!$A$1:$D$9</definedName>
    <definedName name="_xlnm.Print_Area" localSheetId="11">'工程量清单汇总表（道路日常养护）'!$A$1:$D$18</definedName>
    <definedName name="_xlnm.Print_Area" localSheetId="19">'工程量清单汇总表（交通安全设施维护）'!$A$1:$D$9</definedName>
    <definedName name="_xlnm.Print_Area" localSheetId="15">'工程量清单汇总表（隧道机电设施维护）'!$A$1:$D$9</definedName>
    <definedName name="_xlnm.Print_Area" localSheetId="6">公路保洁!$A$1:$F$14</definedName>
    <definedName name="_xlnm.Print_Area" localSheetId="17">'交通安全设施维护 (二类项目) '!$A$1:$I$217</definedName>
    <definedName name="_xlnm.Print_Area" localSheetId="16">'交通安全设施维护（一类项目）'!$A$1:$F$7</definedName>
    <definedName name="_xlnm.Print_Area" localSheetId="7">'路基、路面及附属设施日常养护（二类项目）'!$A$1:$I$141</definedName>
    <definedName name="_xlnm.Print_Area" localSheetId="1">'路基、路面及附属设施日常养护（一类项目）'!$A$1:$G$17</definedName>
    <definedName name="_xlnm.Print_Area" localSheetId="21">'绿化日常管护（二类项目）'!$A$1:$J$67</definedName>
    <definedName name="_xlnm.Print_Area" localSheetId="20">'绿化日常管护（一类项目）'!$A$1:$F$21</definedName>
    <definedName name="_xlnm.Print_Area" localSheetId="8">'桥涵维护（二类项目）  '!$A$1:$H$75</definedName>
    <definedName name="_xlnm.Print_Area" localSheetId="2">'桥涵维护（一类项目）'!$A$1:$F$7</definedName>
    <definedName name="_xlnm.Print_Area" localSheetId="13">'隧道机电设施维护（二类项目）'!$A$1:$I$131</definedName>
    <definedName name="_xlnm.Print_Area" localSheetId="12">'隧道机电设施维护（一类项目）'!$A$1:$F$11</definedName>
    <definedName name="_xlnm.Print_Area" localSheetId="9">'隧道维护-土建（二类项目） '!$A$1:$H$19</definedName>
    <definedName name="_xlnm.Print_Area" localSheetId="3">'隧道维护-土建（一类项目）'!$A$1:$F$10</definedName>
    <definedName name="_xlnm.Print_Area" localSheetId="4">巡查服务作业!$A$1:$F$7</definedName>
    <definedName name="_xlnm.Print_Area" localSheetId="5">专项作业!$A$1:$F$19</definedName>
    <definedName name="_xlnm.Print_Area" localSheetId="0">总汇总表!$A$1:$H$19</definedName>
    <definedName name="_xlnm.Print_Titles" localSheetId="6">公路保洁!$1:$3</definedName>
    <definedName name="_xlnm.Print_Titles" localSheetId="17">'交通安全设施维护 (二类项目) '!$1:$3</definedName>
    <definedName name="_xlnm.Print_Titles" localSheetId="7">'路基、路面及附属设施日常养护（二类项目）'!$1:$3</definedName>
    <definedName name="_xlnm.Print_Titles" localSheetId="1">'路基、路面及附属设施日常养护（一类项目）'!$1:$3</definedName>
    <definedName name="_xlnm.Print_Titles" localSheetId="21">'绿化日常管护（二类项目）'!$1:$3</definedName>
    <definedName name="_xlnm.Print_Titles" localSheetId="8">'桥涵维护（二类项目）  '!$1:$3</definedName>
    <definedName name="_xlnm.Print_Titles" localSheetId="9">'隧道维护-土建（二类项目） '!$1:$3</definedName>
    <definedName name="单价">'[1]2010-05'!$B$5:$Q$9947</definedName>
    <definedName name="_xlnm.Print_Titles" localSheetId="13">'隧道机电设施维护（二类项目）'!$1:$3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<sst xmlns="http://schemas.openxmlformats.org/spreadsheetml/2006/main" count="2456" uniqueCount="1378">
  <si>
    <t>工程量清单汇总表</t>
  </si>
  <si>
    <t xml:space="preserve">项目名称：怀柔区普通公路日常养护作业第1标段                          </t>
  </si>
  <si>
    <t xml:space="preserve"> 货币单位：人民币元</t>
  </si>
  <si>
    <t>序号</t>
  </si>
  <si>
    <t>项目
类别</t>
  </si>
  <si>
    <t>科目名称</t>
  </si>
  <si>
    <t>道路日
常养护</t>
  </si>
  <si>
    <t>隧道机
电设施
维护</t>
  </si>
  <si>
    <t>交通安全设施维护</t>
  </si>
  <si>
    <t>绿化日
常管护</t>
  </si>
  <si>
    <t>合计</t>
  </si>
  <si>
    <t>金额</t>
  </si>
  <si>
    <t>一类</t>
  </si>
  <si>
    <t>路基、路面及附属设施日常养护/隧道机电设施维护/交通安全设施维护/绿化日常管护（一类项目）</t>
  </si>
  <si>
    <t>桥涵维护（一类项目）</t>
  </si>
  <si>
    <t>隧道维护-土建（一类项目）</t>
  </si>
  <si>
    <t>巡查服务作业（一类项目）</t>
  </si>
  <si>
    <t>一类汇总</t>
  </si>
  <si>
    <t>二类</t>
  </si>
  <si>
    <t>路基、路面及附属设施日常养护/隧道机电设施维护/交通安全设施维护/绿化日常管护（二类项目）</t>
  </si>
  <si>
    <t>桥涵维护（二类项目）</t>
  </si>
  <si>
    <t>隧道维护-土建（二类项目）</t>
  </si>
  <si>
    <t>二类汇总</t>
  </si>
  <si>
    <t>专项作业</t>
  </si>
  <si>
    <t>公路保洁</t>
  </si>
  <si>
    <t>安全生产费</t>
  </si>
  <si>
    <t>清单合计</t>
  </si>
  <si>
    <t>已包含在清单合计中的安全生产费</t>
  </si>
  <si>
    <t>投标报价</t>
  </si>
  <si>
    <t>路基、路面及附属设施日常养护（一类项目）</t>
  </si>
  <si>
    <t xml:space="preserve">  货币单位：人民币元</t>
  </si>
  <si>
    <t>类别</t>
  </si>
  <si>
    <t>项目编号</t>
  </si>
  <si>
    <t>项目名称</t>
  </si>
  <si>
    <t>单位</t>
  </si>
  <si>
    <t>数量</t>
  </si>
  <si>
    <t>单价</t>
  </si>
  <si>
    <t>合价</t>
  </si>
  <si>
    <t>路基日常养护</t>
  </si>
  <si>
    <t>202-04-1</t>
  </si>
  <si>
    <t>人工标准整修路肩</t>
  </si>
  <si>
    <t>a</t>
  </si>
  <si>
    <t>一级养护路段</t>
  </si>
  <si>
    <t>㎡</t>
  </si>
  <si>
    <t>b</t>
  </si>
  <si>
    <t>二级养护路段</t>
  </si>
  <si>
    <t>c</t>
  </si>
  <si>
    <t>三级养护路段</t>
  </si>
  <si>
    <t>202-04-2</t>
  </si>
  <si>
    <t>人工标准整修边坡及边沟</t>
  </si>
  <si>
    <t>公路附属设施</t>
  </si>
  <si>
    <t>303-01-32</t>
  </si>
  <si>
    <t>公路附属设施维护</t>
  </si>
  <si>
    <t>月</t>
  </si>
  <si>
    <t>303-01-33</t>
  </si>
  <si>
    <t>公里碑、百米桩等油饰</t>
  </si>
  <si>
    <t>公里碑油饰</t>
  </si>
  <si>
    <t>块</t>
  </si>
  <si>
    <t>百米桩油饰</t>
  </si>
  <si>
    <t>d</t>
  </si>
  <si>
    <t>示警桩油饰</t>
  </si>
  <si>
    <t>个</t>
  </si>
  <si>
    <t>路基、路面及附属设施日常养护（一类项目）合计 人民币</t>
  </si>
  <si>
    <t>货币单位：人民币元</t>
  </si>
  <si>
    <t>502-15-1</t>
  </si>
  <si>
    <t>桥涵经常性检查</t>
  </si>
  <si>
    <t>502-15-2</t>
  </si>
  <si>
    <t>桥涵附属设施维护（含除沥青路面保洁以外的桥梁保洁）</t>
  </si>
  <si>
    <t>502-15-4</t>
  </si>
  <si>
    <t>清理泄水孔</t>
  </si>
  <si>
    <t>座</t>
  </si>
  <si>
    <t>桥涵维护（一类项目）合计 人民币</t>
  </si>
  <si>
    <t>502-15-36</t>
  </si>
  <si>
    <t>隧道经常性检查</t>
  </si>
  <si>
    <t>km.年</t>
  </si>
  <si>
    <t>502-15-37</t>
  </si>
  <si>
    <t>土建结构维护 特长隧道</t>
  </si>
  <si>
    <t>502-15-38</t>
  </si>
  <si>
    <t>土建结构维护 长隧道</t>
  </si>
  <si>
    <t>502-15-39</t>
  </si>
  <si>
    <t>土建结构维护 中隧道</t>
  </si>
  <si>
    <t>502-15-40</t>
  </si>
  <si>
    <t>土建结构维护 短隧道</t>
  </si>
  <si>
    <t>502-15-41</t>
  </si>
  <si>
    <t>监控中心运行费（含值守、物业（除电费外））</t>
  </si>
  <si>
    <t>个.年</t>
  </si>
  <si>
    <t>隧道维护-土建（一类项目）合计 人民币</t>
  </si>
  <si>
    <t>606-02-1</t>
  </si>
  <si>
    <t>日常巡视(每日巡视1次）</t>
  </si>
  <si>
    <t>km</t>
  </si>
  <si>
    <t>606-02-2</t>
  </si>
  <si>
    <t>汛期地质灾害隐患点巡查</t>
  </si>
  <si>
    <t>606-02-3</t>
  </si>
  <si>
    <t>汛期地质灾害隐患点路口值守、流动看守</t>
  </si>
  <si>
    <t>项</t>
  </si>
  <si>
    <t>巡查服务作业（一类项目） 合计 人民币</t>
  </si>
  <si>
    <t>605-05-1</t>
  </si>
  <si>
    <t>数据采集</t>
  </si>
  <si>
    <t>数据采集（人工调查）</t>
  </si>
  <si>
    <t>605-05-2</t>
  </si>
  <si>
    <t>泵站管理</t>
  </si>
  <si>
    <t>季节性排水泵站</t>
  </si>
  <si>
    <t>常年性排水泵站</t>
  </si>
  <si>
    <t>605-05-3</t>
  </si>
  <si>
    <t>道班服务站运维</t>
  </si>
  <si>
    <t>一类服务站</t>
  </si>
  <si>
    <t>座/处</t>
  </si>
  <si>
    <t>二类服务站</t>
  </si>
  <si>
    <t>605-05-4</t>
  </si>
  <si>
    <t>防汛</t>
  </si>
  <si>
    <t>防汛备勤（按应急预案进行人员，机械、物资等备勤，含下凹式立交桥桥下值守）</t>
  </si>
  <si>
    <t>605-05-5</t>
  </si>
  <si>
    <t>除雪</t>
  </si>
  <si>
    <t>除雪备勤（按应急预案进行人员，机械、物资等备勤）</t>
  </si>
  <si>
    <t>除雪（小雪3cm以下）</t>
  </si>
  <si>
    <t>次</t>
  </si>
  <si>
    <t>除雪（中雪3-5cm）</t>
  </si>
  <si>
    <t>除雪（大雪5cm以上）</t>
  </si>
  <si>
    <t>专项作业 合计 人民币</t>
  </si>
  <si>
    <t>206-04-1</t>
  </si>
  <si>
    <t>穿建成区路线保洁</t>
  </si>
  <si>
    <t>穿建成区一类主辅路路面</t>
  </si>
  <si>
    <t>建成区一类步道及机械未能作业部分</t>
  </si>
  <si>
    <t>穿建成区二类主辅路路面</t>
  </si>
  <si>
    <t>建成区二类步道及机械未能作业部分</t>
  </si>
  <si>
    <t>206-04-2</t>
  </si>
  <si>
    <t>非建成区路线保洁</t>
  </si>
  <si>
    <t>非建成区一类</t>
  </si>
  <si>
    <t>非建成区二类</t>
  </si>
  <si>
    <t>非建成区三类</t>
  </si>
  <si>
    <t>旅游路线保洁</t>
  </si>
  <si>
    <t>公路保洁 合计 人民币</t>
  </si>
  <si>
    <t>路基、路面及附属设施日常养护（二类项目）</t>
  </si>
  <si>
    <t>单价上限</t>
  </si>
  <si>
    <t>备注</t>
  </si>
  <si>
    <t>202-04-6</t>
  </si>
  <si>
    <t>更换雨水篦子</t>
  </si>
  <si>
    <t>更换水篦子（混凝土）</t>
  </si>
  <si>
    <t>套</t>
  </si>
  <si>
    <t>更换水篦子（铸铁）</t>
  </si>
  <si>
    <t>202-04-7</t>
  </si>
  <si>
    <t>更换井盖（铸铁）</t>
  </si>
  <si>
    <t>202-04-8</t>
  </si>
  <si>
    <t>检查井加固</t>
  </si>
  <si>
    <t>202-04-9</t>
  </si>
  <si>
    <t>雨水篦子加固（不含更换雨篦子）</t>
  </si>
  <si>
    <t>203-02-1</t>
  </si>
  <si>
    <t>清理垃圾、砂石、建筑渣土等</t>
  </si>
  <si>
    <t>m³</t>
  </si>
  <si>
    <t>203-02-3</t>
  </si>
  <si>
    <t>机械清理塌方</t>
  </si>
  <si>
    <t>203-03-1</t>
  </si>
  <si>
    <t>挖方</t>
  </si>
  <si>
    <t>203-04-1</t>
  </si>
  <si>
    <t>天然砂砾回填</t>
  </si>
  <si>
    <t>203-04-2</t>
  </si>
  <si>
    <t>路基换填(回填二灰碎石)</t>
  </si>
  <si>
    <t>203-04-3</t>
  </si>
  <si>
    <t>填方</t>
  </si>
  <si>
    <t>土 (回填新土）</t>
  </si>
  <si>
    <t xml:space="preserve">备防滑料  </t>
  </si>
  <si>
    <r>
      <rPr>
        <sz val="11"/>
        <rFont val="宋体"/>
        <charset val="134"/>
      </rPr>
      <t>m</t>
    </r>
    <r>
      <rPr>
        <vertAlign val="superscript"/>
        <sz val="11"/>
        <rFont val="宋体"/>
        <charset val="134"/>
      </rPr>
      <t>3</t>
    </r>
  </si>
  <si>
    <t>铺筑级配碎石</t>
  </si>
  <si>
    <t>204-02-1</t>
  </si>
  <si>
    <t>现浇混凝土构造物</t>
  </si>
  <si>
    <t>现浇混凝土构造物（C15）</t>
  </si>
  <si>
    <t>现浇混凝土构造物（C20）</t>
  </si>
  <si>
    <t>现浇混凝土构造物（C25）</t>
  </si>
  <si>
    <t>现浇混凝土构造物（C30）</t>
  </si>
  <si>
    <t>e</t>
  </si>
  <si>
    <t xml:space="preserve">光圆钢筋 </t>
  </si>
  <si>
    <t>kg</t>
  </si>
  <si>
    <t>f</t>
  </si>
  <si>
    <t>带肋钢筋（螺纹钢筋）</t>
  </si>
  <si>
    <t>g</t>
  </si>
  <si>
    <t>C20豆石混凝土</t>
  </si>
  <si>
    <t>204-02-2</t>
  </si>
  <si>
    <t>预制安装沟盖板</t>
  </si>
  <si>
    <t>预制安装沟盖板（100*100*20）（含钢筋）</t>
  </si>
  <si>
    <t>m</t>
  </si>
  <si>
    <t>预制安装沟盖板（100*120*20）（含钢筋）</t>
  </si>
  <si>
    <t xml:space="preserve">边沟盖板调顺 </t>
  </si>
  <si>
    <t>更换盖板边沟（80*50*20）（含钢筋）</t>
  </si>
  <si>
    <t>204-02-4</t>
  </si>
  <si>
    <t>预制安装步道砖</t>
  </si>
  <si>
    <t>步道砖60*30*8</t>
  </si>
  <si>
    <t>步道砖50*25*8</t>
  </si>
  <si>
    <t>步道砖40*20*8</t>
  </si>
  <si>
    <t>蘑菇石20*10*8</t>
  </si>
  <si>
    <t>204-02-12</t>
  </si>
  <si>
    <t>C30大方砖</t>
  </si>
  <si>
    <t>204-02-5</t>
  </si>
  <si>
    <t xml:space="preserve">预制安装盲道砖  </t>
  </si>
  <si>
    <t>预制安装盲道砖（250*250*50）</t>
  </si>
  <si>
    <t>204-02-7</t>
  </si>
  <si>
    <t>预制安装草坪砖</t>
  </si>
  <si>
    <t>204-02-8</t>
  </si>
  <si>
    <t>预制安装钢筋混凝土圆管（含挖方、垫层、包封、回填）</t>
  </si>
  <si>
    <t>预制安装D300钢筋混凝土承插口管</t>
  </si>
  <si>
    <t>预制安装D400钢筋混凝土承插口管</t>
  </si>
  <si>
    <t>预制安装D500钢筋混凝土承插口管</t>
  </si>
  <si>
    <t>预制安装D600钢筋混凝土承插口管</t>
  </si>
  <si>
    <t>预制安装D800钢筋混凝土承插口管</t>
  </si>
  <si>
    <t>预制安装D1000钢筋混凝土承插口管</t>
  </si>
  <si>
    <t>预制安装D1200钢筋混凝土承插口管</t>
  </si>
  <si>
    <t>h</t>
  </si>
  <si>
    <t>预制安装D1500钢筋混凝土承插口管</t>
  </si>
  <si>
    <t>i</t>
  </si>
  <si>
    <t>安装D200双壁波纹管</t>
  </si>
  <si>
    <t>j</t>
  </si>
  <si>
    <t>安装D300双壁波纹管</t>
  </si>
  <si>
    <t>k</t>
  </si>
  <si>
    <t>安装D400双壁波纹管</t>
  </si>
  <si>
    <t>l</t>
  </si>
  <si>
    <t>安装D500双壁波纹管</t>
  </si>
  <si>
    <t>安装D600双壁波纹管</t>
  </si>
  <si>
    <t>204-03-2</t>
  </si>
  <si>
    <t>更换边缘石</t>
  </si>
  <si>
    <t>乙1道牙（12*30*49.5cm）</t>
  </si>
  <si>
    <t>乙2道牙（10*30*49.5cm）</t>
  </si>
  <si>
    <t>乙3道牙（10*20*49.5cm）</t>
  </si>
  <si>
    <t>路缘石甲2L50(12*30*49.5cm)</t>
  </si>
  <si>
    <t>路缘石甲1L50(12*35*49.5cm)</t>
  </si>
  <si>
    <t>路缘石甲1L75(12*35*74.5cm)</t>
  </si>
  <si>
    <t>调顺路缘石</t>
  </si>
  <si>
    <t>更换路缘石（12*30*70cm）</t>
  </si>
  <si>
    <t>花岗岩立缘石(20*28*75cm）</t>
  </si>
  <si>
    <t>路缘石（12*30*74.5cm）</t>
  </si>
  <si>
    <t>路缘石（12*35*74.5cm）</t>
  </si>
  <si>
    <t>路缘石（15*25*49.5cm）</t>
  </si>
  <si>
    <t>204-03-3</t>
  </si>
  <si>
    <t>更换大方砖</t>
  </si>
  <si>
    <t>204-03-4</t>
  </si>
  <si>
    <t>更换v型板护砌10*25/25*49.5cm</t>
  </si>
  <si>
    <t>204-04-1</t>
  </si>
  <si>
    <t>网格砖护坡</t>
  </si>
  <si>
    <t>204-04-2</t>
  </si>
  <si>
    <t>混凝土板护坡</t>
  </si>
  <si>
    <t>204-04-3</t>
  </si>
  <si>
    <t>勾缝（凸缝）</t>
  </si>
  <si>
    <t>204-04-13</t>
  </si>
  <si>
    <t>勾缝（平缝）</t>
  </si>
  <si>
    <t>204-04-4</t>
  </si>
  <si>
    <t>砂浆抹面</t>
  </si>
  <si>
    <t>204-04-5</t>
  </si>
  <si>
    <t>浆砌机砖边沟、墙</t>
  </si>
  <si>
    <t>204-04-7</t>
  </si>
  <si>
    <t>六棱砖护坡</t>
  </si>
  <si>
    <t>204-04-14</t>
  </si>
  <si>
    <t xml:space="preserve">拆除旧圬工砌体 </t>
  </si>
  <si>
    <t>204-05-2</t>
  </si>
  <si>
    <t>浆砌片石</t>
  </si>
  <si>
    <t>边沟（浆砌卵石浅边沟 ）</t>
  </si>
  <si>
    <t>挡墙（含挖土方、回填土、泄水管，滤水层等内容）</t>
  </si>
  <si>
    <t>护坡（含挖土方、回填土、垫层等内容）</t>
  </si>
  <si>
    <t>C20片石混凝土挡墙（含挖土方、回填土、泄水管，滤水层等内容）</t>
  </si>
  <si>
    <t>204-05-4</t>
  </si>
  <si>
    <t>地灾挂网破损修复、碎石清理</t>
  </si>
  <si>
    <t>主动防护网</t>
  </si>
  <si>
    <t>被动防护网</t>
  </si>
  <si>
    <t>拆除主动防护网</t>
  </si>
  <si>
    <t>清理地灾点碎石</t>
  </si>
  <si>
    <t>路面日常养护</t>
  </si>
  <si>
    <t>206-04-10</t>
  </si>
  <si>
    <t>清理淤泥</t>
  </si>
  <si>
    <t>206-04-11</t>
  </si>
  <si>
    <t>清理砂石土等遗撒</t>
  </si>
  <si>
    <t>207-02-1</t>
  </si>
  <si>
    <t>路面沥青混凝土面层（含铣刨、粘层油、透层油及路面面层）</t>
  </si>
  <si>
    <t>4cmAC-13沥青混凝土铺筑</t>
  </si>
  <si>
    <t>4cmAC-13沥青混凝土补坑槽（2㎡以下）</t>
  </si>
  <si>
    <t>5cmAC-16沥青混凝土铺筑</t>
  </si>
  <si>
    <t>5cmAC-16沥青混凝土补坑槽（2㎡以下）</t>
  </si>
  <si>
    <t>6cmAC-20沥青混凝土铺筑</t>
  </si>
  <si>
    <t>6cmAC-20沥青混凝土补坑槽（2㎡以下）</t>
  </si>
  <si>
    <t>每增减1cm</t>
  </si>
  <si>
    <t xml:space="preserve">4cm含0.6%抗车辙剂改性沥青混凝土KAC-13 </t>
  </si>
  <si>
    <t>4cmSMA改性沥青混凝土</t>
  </si>
  <si>
    <t>泡沫沥青就地冷再生（厚度18cm）</t>
  </si>
  <si>
    <t>冷拌冷铺薄层罩面ARCP-5（厚度0.8cm）</t>
  </si>
  <si>
    <t>冷拌冷铺薄层罩面ARCP-10（厚度1.2cm）</t>
  </si>
  <si>
    <t>n</t>
  </si>
  <si>
    <t>ZTS-10沥青混凝土罩面（厚度2cm）</t>
  </si>
  <si>
    <t>o</t>
  </si>
  <si>
    <t>NRP无车辙沥青混凝土路面（厚度10cm）</t>
  </si>
  <si>
    <t>207-02-2</t>
  </si>
  <si>
    <t>冷拌料补坑槽</t>
  </si>
  <si>
    <t>207-02-4</t>
  </si>
  <si>
    <t>二灰处理路面</t>
  </si>
  <si>
    <t>16cm二灰碎石</t>
  </si>
  <si>
    <t>207-02-5</t>
  </si>
  <si>
    <t>预防性养护</t>
  </si>
  <si>
    <t>稀浆封层1.2cm</t>
  </si>
  <si>
    <t>0.8cm纤维微表处</t>
  </si>
  <si>
    <t>207-02-6</t>
  </si>
  <si>
    <t>透层</t>
  </si>
  <si>
    <t>改性乳化沥青</t>
  </si>
  <si>
    <t>普通乳化沥青</t>
  </si>
  <si>
    <t>207-02-7</t>
  </si>
  <si>
    <t>粘层</t>
  </si>
  <si>
    <t>橡胶沥青防水粘结层</t>
  </si>
  <si>
    <t>高黏乳化沥青</t>
  </si>
  <si>
    <t>207-02-8</t>
  </si>
  <si>
    <t>封层</t>
  </si>
  <si>
    <t>207-02-9</t>
  </si>
  <si>
    <t>灌缝</t>
  </si>
  <si>
    <t>灌缝胶</t>
  </si>
  <si>
    <t>207-02-10</t>
  </si>
  <si>
    <t>路面铣刨（含铣、运）</t>
  </si>
  <si>
    <t>路面铣刨5cm</t>
  </si>
  <si>
    <t>路面铣刨每增减1cm</t>
  </si>
  <si>
    <t>铣刨旧水泥混凝土路面（厚度2cm）</t>
  </si>
  <si>
    <t>207-02-11</t>
  </si>
  <si>
    <t>挖除旧路结构</t>
  </si>
  <si>
    <t>207-02-12</t>
  </si>
  <si>
    <t>水泥混凝土路面</t>
  </si>
  <si>
    <t>C30混凝土硬化路面</t>
  </si>
  <si>
    <t>207-02-14</t>
  </si>
  <si>
    <t>环氧树脂砂浆修补</t>
  </si>
  <si>
    <t>207-02-17</t>
  </si>
  <si>
    <t>卵石混凝土硬化路肩</t>
  </si>
  <si>
    <t>303-01-28</t>
  </si>
  <si>
    <t>新栽公里碑</t>
  </si>
  <si>
    <t>303-01-29</t>
  </si>
  <si>
    <t>新栽百米桩</t>
  </si>
  <si>
    <t>根</t>
  </si>
  <si>
    <t>303-01-30</t>
  </si>
  <si>
    <t>新栽示警桩</t>
  </si>
  <si>
    <t>303-01-31</t>
  </si>
  <si>
    <t>新栽路界桩</t>
  </si>
  <si>
    <t>303-01-34</t>
  </si>
  <si>
    <t>构造物刷涂料</t>
  </si>
  <si>
    <t>303-01-35</t>
  </si>
  <si>
    <t>修复防护网</t>
  </si>
  <si>
    <t>303-01-36</t>
  </si>
  <si>
    <t>泵站清淤（管道及集水池）</t>
  </si>
  <si>
    <t>路基、路面及附属设施日常养护（二类项目）合计 人民币</t>
  </si>
  <si>
    <t>502-15-7</t>
  </si>
  <si>
    <t>混凝土栏杆粉刷</t>
  </si>
  <si>
    <t>502-15-8</t>
  </si>
  <si>
    <t>粉刷方钢栏杆</t>
  </si>
  <si>
    <t>502-15-64</t>
  </si>
  <si>
    <t>粉刷单层方钢护栏</t>
  </si>
  <si>
    <t>502-15-65</t>
  </si>
  <si>
    <t>粉刷金属防护网</t>
  </si>
  <si>
    <t>502-15-66</t>
  </si>
  <si>
    <t>桥体粉刷涂料</t>
  </si>
  <si>
    <t>502-15-67</t>
  </si>
  <si>
    <t>粉刷憎水涂料</t>
  </si>
  <si>
    <t>502-15-9</t>
  </si>
  <si>
    <t>更换栏杆</t>
  </si>
  <si>
    <t>仿木栏杆</t>
  </si>
  <si>
    <t>大理石栏杆</t>
  </si>
  <si>
    <t>镀锌方钢栏杆（壁厚4.5-5mm,立柱140mm，横梁110mm,横梁3根）</t>
  </si>
  <si>
    <t>钢筋混凝土预制栏杆</t>
  </si>
  <si>
    <t>502-15-10</t>
  </si>
  <si>
    <t>桥栏杆修复</t>
  </si>
  <si>
    <t>修复混凝土栏杆</t>
  </si>
  <si>
    <t>修复方钢栏杆</t>
  </si>
  <si>
    <t>修复大理石栏杆</t>
  </si>
  <si>
    <t>修复汉白玉栏杆</t>
  </si>
  <si>
    <t>502-15-68</t>
  </si>
  <si>
    <t>新建单层方钢护栏</t>
  </si>
  <si>
    <t>502-15-69</t>
  </si>
  <si>
    <t>新建汉白玉桥栏杆</t>
  </si>
  <si>
    <t>502-15-70</t>
  </si>
  <si>
    <t>桥梁地袱加高（C40）</t>
  </si>
  <si>
    <t>502-15-12</t>
  </si>
  <si>
    <t>浆砌片石（护坡及锥坡等）</t>
  </si>
  <si>
    <t>502-15-71</t>
  </si>
  <si>
    <t>铣刨混凝土桥面2cm</t>
  </si>
  <si>
    <t>502-15-72</t>
  </si>
  <si>
    <t>铣刨混凝土桥面每增减1cm</t>
  </si>
  <si>
    <t>502-15-73</t>
  </si>
  <si>
    <t>凿除旧钢筋混凝土</t>
  </si>
  <si>
    <t>502-15-74</t>
  </si>
  <si>
    <t>桥面抛丸</t>
  </si>
  <si>
    <t>502-15-16</t>
  </si>
  <si>
    <t>桥面防水</t>
  </si>
  <si>
    <t>502-15-75</t>
  </si>
  <si>
    <t>大理石桥铭牌</t>
  </si>
  <si>
    <t>502-15-76</t>
  </si>
  <si>
    <t>环氧树脂封缝（2遍）</t>
  </si>
  <si>
    <r>
      <rPr>
        <sz val="11"/>
        <rFont val="宋体"/>
        <charset val="134"/>
      </rPr>
      <t>m</t>
    </r>
    <r>
      <rPr>
        <vertAlign val="superscript"/>
        <sz val="11"/>
        <rFont val="宋体"/>
        <charset val="134"/>
      </rPr>
      <t>2</t>
    </r>
  </si>
  <si>
    <t>502-15-77</t>
  </si>
  <si>
    <t xml:space="preserve">环氧树脂砂浆修复 </t>
  </si>
  <si>
    <t>502-15-78</t>
  </si>
  <si>
    <t xml:space="preserve">聚合物砂浆修复 </t>
  </si>
  <si>
    <t>502-15-27</t>
  </si>
  <si>
    <t>步道缘石更换</t>
  </si>
  <si>
    <t>更换混凝土路缘石（12*30*99.5cm）</t>
  </si>
  <si>
    <t>花岗岩立缘石（50*10*35cm）</t>
  </si>
  <si>
    <t>花岗岩立缘石（50*10*28cm）</t>
  </si>
  <si>
    <t>502-15-32</t>
  </si>
  <si>
    <t>橡胶止水带更换</t>
  </si>
  <si>
    <t>502-15-33</t>
  </si>
  <si>
    <t>桥梁混凝土修补</t>
  </si>
  <si>
    <t>502-15-79</t>
  </si>
  <si>
    <t>C20加气混凝土</t>
  </si>
  <si>
    <t>502-15-80</t>
  </si>
  <si>
    <t>混凝土结构防腐处理</t>
  </si>
  <si>
    <t>502-15-81</t>
  </si>
  <si>
    <t>修复钢筋混凝土腹拱圈（C40）</t>
  </si>
  <si>
    <t>502-15-82</t>
  </si>
  <si>
    <t>浇筑C40混凝土-素</t>
  </si>
  <si>
    <t>502-15-83</t>
  </si>
  <si>
    <t>浇筑C50混凝土-素</t>
  </si>
  <si>
    <t>502-15-84</t>
  </si>
  <si>
    <t>HPB300</t>
  </si>
  <si>
    <t>502-15-85</t>
  </si>
  <si>
    <t>HRB400</t>
  </si>
  <si>
    <t>502-15-86</t>
  </si>
  <si>
    <t>钢筋网片</t>
  </si>
  <si>
    <t>502-15-34</t>
  </si>
  <si>
    <t>伸缩缝更换</t>
  </si>
  <si>
    <t>502-15-87</t>
  </si>
  <si>
    <t>C50钢纤维混凝土（修补伸缩缝混凝土保护带）</t>
  </si>
  <si>
    <t>502-15-88</t>
  </si>
  <si>
    <t>C40聚丙烯纤维防水混凝土</t>
  </si>
  <si>
    <t>502-15-89</t>
  </si>
  <si>
    <t>伸缩缝保养</t>
  </si>
  <si>
    <t>502-15-90</t>
  </si>
  <si>
    <t>大理石栏杆圆头</t>
  </si>
  <si>
    <t>502-15-91</t>
  </si>
  <si>
    <t>草袋围堰</t>
  </si>
  <si>
    <t>502-15-92</t>
  </si>
  <si>
    <t>石笼</t>
  </si>
  <si>
    <t>502-15-93</t>
  </si>
  <si>
    <t>抛石</t>
  </si>
  <si>
    <t>502-15-94</t>
  </si>
  <si>
    <t>新栽护栏柱</t>
  </si>
  <si>
    <t>502-15-95</t>
  </si>
  <si>
    <t>更换桥梁栏杆（钢立柱）</t>
  </si>
  <si>
    <t>502-15-96</t>
  </si>
  <si>
    <t>更换防护链（铁）</t>
  </si>
  <si>
    <t>502-15-97</t>
  </si>
  <si>
    <t>安装小型构件</t>
  </si>
  <si>
    <t>502-15-98</t>
  </si>
  <si>
    <t xml:space="preserve">拆除桥梁圬工砌体 </t>
  </si>
  <si>
    <t>502-15-99</t>
  </si>
  <si>
    <t>安装抗震锚栓</t>
  </si>
  <si>
    <t>502-15-100</t>
  </si>
  <si>
    <t>碳纤维布</t>
  </si>
  <si>
    <t>502-15-101</t>
  </si>
  <si>
    <t>桥梁混凝土隔离护栏防腐</t>
  </si>
  <si>
    <t>502-15-102</t>
  </si>
  <si>
    <t>清理桥下及周边杂物</t>
  </si>
  <si>
    <t>502-15-103</t>
  </si>
  <si>
    <t>PVC雨水管-直径110mm</t>
  </si>
  <si>
    <t>502-15-104</t>
  </si>
  <si>
    <t>新建金属防护网</t>
  </si>
  <si>
    <t>502-15-105</t>
  </si>
  <si>
    <t>更换钢结构小构件</t>
  </si>
  <si>
    <t>处</t>
  </si>
  <si>
    <t>502-15-106</t>
  </si>
  <si>
    <t>更换泄水孔</t>
  </si>
  <si>
    <t>502-15-107</t>
  </si>
  <si>
    <t>植筋-孔 15mm</t>
  </si>
  <si>
    <t>延米</t>
  </si>
  <si>
    <t>502-15-108</t>
  </si>
  <si>
    <t>植筋-孔 20mm</t>
  </si>
  <si>
    <t>502-15-109</t>
  </si>
  <si>
    <t>金属构件除锈刷漆</t>
  </si>
  <si>
    <t>502-15-125</t>
  </si>
  <si>
    <t>单柱式520*320桥梁明示牌</t>
  </si>
  <si>
    <t>502-15-126</t>
  </si>
  <si>
    <t>附着式520*320桥梁明示牌</t>
  </si>
  <si>
    <t>502-15-127</t>
  </si>
  <si>
    <t>防抛网</t>
  </si>
  <si>
    <t>502-15-128</t>
  </si>
  <si>
    <t>焊接桥梁钢构件</t>
  </si>
  <si>
    <t>桥涵维护（二类项目）合计 人民币</t>
  </si>
  <si>
    <t>502-15-110</t>
  </si>
  <si>
    <t>瓷砖维修</t>
  </si>
  <si>
    <t>m²</t>
  </si>
  <si>
    <t>502-15-111</t>
  </si>
  <si>
    <t>防火涂料修补</t>
  </si>
  <si>
    <t>502-15-112</t>
  </si>
  <si>
    <t>更换盖板0.6*0.5*0.1m</t>
  </si>
  <si>
    <t>502-15-113</t>
  </si>
  <si>
    <t>更换盖板0.75*0.5*0.04m</t>
  </si>
  <si>
    <t>502-15-114</t>
  </si>
  <si>
    <t>更换盖板0.825*0.5*0.12m</t>
  </si>
  <si>
    <t>502-15-115</t>
  </si>
  <si>
    <t>更换盖板0.75*0.5*0.1m</t>
  </si>
  <si>
    <t>502-15-116</t>
  </si>
  <si>
    <t>隧道口蘑菇石修复</t>
  </si>
  <si>
    <t>502-15-117</t>
  </si>
  <si>
    <t>φ100拱脚泄水</t>
  </si>
  <si>
    <t>502-15-118</t>
  </si>
  <si>
    <t>接水盒引水</t>
  </si>
  <si>
    <t>502-15-119</t>
  </si>
  <si>
    <t>衬砌防水</t>
  </si>
  <si>
    <t>502-15-120</t>
  </si>
  <si>
    <t>处理地面渗水</t>
  </si>
  <si>
    <t>502-15-121</t>
  </si>
  <si>
    <t>拆除旧装饰材料</t>
  </si>
  <si>
    <t>m3</t>
  </si>
  <si>
    <t>502-15-122</t>
  </si>
  <si>
    <t>喷涂真石漆</t>
  </si>
  <si>
    <t>m2</t>
  </si>
  <si>
    <t>502-15-123</t>
  </si>
  <si>
    <t>裂缝修补2mm以下</t>
  </si>
  <si>
    <t>502-15-124</t>
  </si>
  <si>
    <t>裂缝修补2mm以上</t>
  </si>
  <si>
    <t>隧道维护-土建（二类项目）合计 人民币</t>
  </si>
  <si>
    <t>安全生产费（道路日常养护）</t>
  </si>
  <si>
    <t>605-05-7</t>
  </si>
  <si>
    <t>安全生产费（除公路保洁外道路日常养护）</t>
  </si>
  <si>
    <t>总额</t>
  </si>
  <si>
    <t>安全生产费（公路保洁）</t>
  </si>
  <si>
    <t>安全生产费（道路日常养护）合计 人民币</t>
  </si>
  <si>
    <t>工程量清单汇总表（道路日常养护）</t>
  </si>
  <si>
    <t>项目类别</t>
  </si>
  <si>
    <t>清单合计（5+9+10+11+12=13）</t>
  </si>
  <si>
    <t>投标报价（13=15）</t>
  </si>
  <si>
    <t>隧道机电设施维护（一类项目）</t>
  </si>
  <si>
    <t>503-01-1</t>
  </si>
  <si>
    <t>经常巡查及检查</t>
  </si>
  <si>
    <t>503-01-2</t>
  </si>
  <si>
    <t>机电设施维护 特长隧道</t>
  </si>
  <si>
    <t>503-01-3</t>
  </si>
  <si>
    <t>机电设施维护 长隧道</t>
  </si>
  <si>
    <t>503-01-4</t>
  </si>
  <si>
    <t>机电设施维护 中隧道</t>
  </si>
  <si>
    <t>503-01-5</t>
  </si>
  <si>
    <t>机电设施维护 短隧道</t>
  </si>
  <si>
    <t>503-01-6</t>
  </si>
  <si>
    <t>配电室运营（含发电机运转）</t>
  </si>
  <si>
    <t>503-01-7</t>
  </si>
  <si>
    <t>隧道应急演练</t>
  </si>
  <si>
    <t>隧道机电设施维护（一类项目）合计 人民币</t>
  </si>
  <si>
    <t>隧道机电设施维护（二类项目）</t>
  </si>
  <si>
    <t>供配电设施</t>
  </si>
  <si>
    <t>503-02-1</t>
  </si>
  <si>
    <t>UPS 60KVA主机</t>
  </si>
  <si>
    <t>503-02-2</t>
  </si>
  <si>
    <t>UPS 30KVA主机</t>
  </si>
  <si>
    <t>503-02-3</t>
  </si>
  <si>
    <t>停电发电机运转</t>
  </si>
  <si>
    <t>kw·h</t>
  </si>
  <si>
    <t>503-02-4</t>
  </si>
  <si>
    <t>发电机保养</t>
  </si>
  <si>
    <t>台</t>
  </si>
  <si>
    <t>503-02-5</t>
  </si>
  <si>
    <t>蓄电池 12V 100AH</t>
  </si>
  <si>
    <t>503-02-6</t>
  </si>
  <si>
    <t>蓄电池 12V 65AH</t>
  </si>
  <si>
    <t>503-02-7</t>
  </si>
  <si>
    <t>蓄电池 12V 50AH</t>
  </si>
  <si>
    <t>503-02-8</t>
  </si>
  <si>
    <t>断路器</t>
  </si>
  <si>
    <t>503-02-9</t>
  </si>
  <si>
    <t>热续电器</t>
  </si>
  <si>
    <t>503-02-10</t>
  </si>
  <si>
    <t>三项稳压柜30KVA</t>
  </si>
  <si>
    <t>503-02-11</t>
  </si>
  <si>
    <t>更换漏电保护器3P</t>
  </si>
  <si>
    <t>503-02-12</t>
  </si>
  <si>
    <t>电缆3*10+1*6（阻燃）</t>
  </si>
  <si>
    <t>503-02-13</t>
  </si>
  <si>
    <t>电缆3*25+2*15（阻燃）</t>
  </si>
  <si>
    <t>503-02-14</t>
  </si>
  <si>
    <t>电缆3*185+2*95（阻燃）</t>
  </si>
  <si>
    <t>503-02-15</t>
  </si>
  <si>
    <t>YJV电缆3*2.5mm（阻燃）</t>
  </si>
  <si>
    <t>503-02-16</t>
  </si>
  <si>
    <t>YJV电缆3*4mm（阻燃）</t>
  </si>
  <si>
    <t>503-02-17</t>
  </si>
  <si>
    <t>YJV电缆3*6mm（阻燃）</t>
  </si>
  <si>
    <t>503-02-18</t>
  </si>
  <si>
    <t>YJV电缆5*6mm（阻燃）</t>
  </si>
  <si>
    <t>503-02-19</t>
  </si>
  <si>
    <t>YJV电缆5*10mm（阻燃）</t>
  </si>
  <si>
    <t>503-02-20</t>
  </si>
  <si>
    <t>YJV电缆3*16+2*10mm（阻燃）</t>
  </si>
  <si>
    <t>503-02-21</t>
  </si>
  <si>
    <t>配电箱温湿度控制器改造</t>
  </si>
  <si>
    <t>503-02-22</t>
  </si>
  <si>
    <t>接地</t>
  </si>
  <si>
    <t>503-02-23</t>
  </si>
  <si>
    <t>防雷检测</t>
  </si>
  <si>
    <t>503-02-24</t>
  </si>
  <si>
    <t>变压器试验检测</t>
  </si>
  <si>
    <t>503-02-25</t>
  </si>
  <si>
    <t>电力监控系统单元</t>
  </si>
  <si>
    <t>503-02-26</t>
  </si>
  <si>
    <t>电力监控通讯（含程序）</t>
  </si>
  <si>
    <t>503-02-27</t>
  </si>
  <si>
    <t>电力监控系统软件调试</t>
  </si>
  <si>
    <t>照明设施</t>
  </si>
  <si>
    <t>503-02-28</t>
  </si>
  <si>
    <t>更换LED灯100w</t>
  </si>
  <si>
    <t>盏</t>
  </si>
  <si>
    <t>503-02-29</t>
  </si>
  <si>
    <t>更换LED灯50W</t>
  </si>
  <si>
    <t>503-02-30</t>
  </si>
  <si>
    <t>更换LED灯30W</t>
  </si>
  <si>
    <t>503-02-31</t>
  </si>
  <si>
    <t>洞口引道灯</t>
  </si>
  <si>
    <t>503-02-32</t>
  </si>
  <si>
    <t>轮廓标</t>
  </si>
  <si>
    <t>503-02-33</t>
  </si>
  <si>
    <t>应急照明灯</t>
  </si>
  <si>
    <t>503-02-34</t>
  </si>
  <si>
    <t>洞外光强检测器</t>
  </si>
  <si>
    <t>503-02-35</t>
  </si>
  <si>
    <t>洞内光强检测器</t>
  </si>
  <si>
    <t>503-02-36</t>
  </si>
  <si>
    <t>自动调光设备</t>
  </si>
  <si>
    <t>503-02-37</t>
  </si>
  <si>
    <t>照明系统调试</t>
  </si>
  <si>
    <t>503-02-38</t>
  </si>
  <si>
    <t>PLC程序更新</t>
  </si>
  <si>
    <t>通风设施</t>
  </si>
  <si>
    <t>503-02-39</t>
  </si>
  <si>
    <t>射流风机</t>
  </si>
  <si>
    <t>503-02-40</t>
  </si>
  <si>
    <t>风机控制柜</t>
  </si>
  <si>
    <t>503-02-41</t>
  </si>
  <si>
    <t>风机软启动器</t>
  </si>
  <si>
    <t>503-02-42</t>
  </si>
  <si>
    <t>变频器 30kw</t>
  </si>
  <si>
    <t>503-02-43</t>
  </si>
  <si>
    <t>co/vi检测器</t>
  </si>
  <si>
    <t>503-02-44</t>
  </si>
  <si>
    <t>风机控制柜调试维修</t>
  </si>
  <si>
    <t>503-02-45</t>
  </si>
  <si>
    <t>风速风向仪</t>
  </si>
  <si>
    <t>监控与通讯</t>
  </si>
  <si>
    <t>503-02-46</t>
  </si>
  <si>
    <t>数字高清摄像机</t>
  </si>
  <si>
    <t>503-02-47</t>
  </si>
  <si>
    <t>高清云台摄像机</t>
  </si>
  <si>
    <t>503-02-48</t>
  </si>
  <si>
    <t>摄像机电源</t>
  </si>
  <si>
    <t>503-02-49</t>
  </si>
  <si>
    <t>事件检测分析仪32路（含软件）</t>
  </si>
  <si>
    <t>503-02-50</t>
  </si>
  <si>
    <t>光纤收发器</t>
  </si>
  <si>
    <t>503-02-51</t>
  </si>
  <si>
    <t>光纤（12芯）</t>
  </si>
  <si>
    <t>503-02-52</t>
  </si>
  <si>
    <t>光缆熔接包</t>
  </si>
  <si>
    <t>503-02-53</t>
  </si>
  <si>
    <t>控制线(NH-RVSP-2*2.5)</t>
  </si>
  <si>
    <t>503-02-54</t>
  </si>
  <si>
    <t>车道指示器</t>
  </si>
  <si>
    <t>503-02-55</t>
  </si>
  <si>
    <t>交通信号灯</t>
  </si>
  <si>
    <t>503-02-56</t>
  </si>
  <si>
    <t>情报板模组</t>
  </si>
  <si>
    <t>503-02-57</t>
  </si>
  <si>
    <t>情报板模组电源</t>
  </si>
  <si>
    <t>503-02-58</t>
  </si>
  <si>
    <t>情报板</t>
  </si>
  <si>
    <t>503-02-59</t>
  </si>
  <si>
    <t>紧急电话主机</t>
  </si>
  <si>
    <t>503-02-60</t>
  </si>
  <si>
    <t>紧急电话分机</t>
  </si>
  <si>
    <t>503-02-61</t>
  </si>
  <si>
    <t>紧急电话主板</t>
  </si>
  <si>
    <t>503-02-62</t>
  </si>
  <si>
    <t>更换功率放大器</t>
  </si>
  <si>
    <t>503-02-63</t>
  </si>
  <si>
    <t>网络功放</t>
  </si>
  <si>
    <t>503-02-64</t>
  </si>
  <si>
    <t>光线路终端PON-OLT</t>
  </si>
  <si>
    <t>503-02-65</t>
  </si>
  <si>
    <t>网络单元PON-ONU</t>
  </si>
  <si>
    <t>503-02-66</t>
  </si>
  <si>
    <t>网络寻呼话筒</t>
  </si>
  <si>
    <t>503-02-67</t>
  </si>
  <si>
    <t>广播客户端管理软件</t>
  </si>
  <si>
    <t>503-02-68</t>
  </si>
  <si>
    <t>广播扬声器</t>
  </si>
  <si>
    <t>503-02-69</t>
  </si>
  <si>
    <t>信号线10*1mm</t>
  </si>
  <si>
    <t>503-02-70</t>
  </si>
  <si>
    <t>核心24口千兆三层交换机</t>
  </si>
  <si>
    <t>503-02-71</t>
  </si>
  <si>
    <t>工业以太网交换机2光8电</t>
  </si>
  <si>
    <t>503-02-72</t>
  </si>
  <si>
    <t>工业以太网交换机8光4电</t>
  </si>
  <si>
    <t>503-02-73</t>
  </si>
  <si>
    <t>千兆光模块</t>
  </si>
  <si>
    <t>503-02-74</t>
  </si>
  <si>
    <t>55寸LCD显示单元</t>
  </si>
  <si>
    <t>503-02-75</t>
  </si>
  <si>
    <t>监控大屏控制板</t>
  </si>
  <si>
    <t>503-02-76</t>
  </si>
  <si>
    <t>服务器</t>
  </si>
  <si>
    <t>503-02-77</t>
  </si>
  <si>
    <t>视频分配器24路（含软件）</t>
  </si>
  <si>
    <t>503-02-78</t>
  </si>
  <si>
    <t>视频存储阵列（48盘位）</t>
  </si>
  <si>
    <t>503-02-79</t>
  </si>
  <si>
    <t>8T 企业级硬盘</t>
  </si>
  <si>
    <t>503-02-80</t>
  </si>
  <si>
    <t>视频编码器</t>
  </si>
  <si>
    <t>503-02-81</t>
  </si>
  <si>
    <t>视频解码器20路</t>
  </si>
  <si>
    <t>503-02-82</t>
  </si>
  <si>
    <t>主区域控制器（含CPU单元、底板单元、通讯模块、电源模块、I/O控制模块等）</t>
  </si>
  <si>
    <t>503-02-83</t>
  </si>
  <si>
    <t>PLC控制柜电源</t>
  </si>
  <si>
    <t>503-02-84</t>
  </si>
  <si>
    <t>PLC控制柜cpu</t>
  </si>
  <si>
    <t>503-02-85</t>
  </si>
  <si>
    <t>PLC控制柜输入模块</t>
  </si>
  <si>
    <t>503-02-86</t>
  </si>
  <si>
    <t>PLC控制柜输出模块</t>
  </si>
  <si>
    <t>503-02-87</t>
  </si>
  <si>
    <t>PLC程序调试</t>
  </si>
  <si>
    <t>503-02-88</t>
  </si>
  <si>
    <t>串口服务器</t>
  </si>
  <si>
    <t>503-02-89</t>
  </si>
  <si>
    <t>软件系统调试 事件检测系统</t>
  </si>
  <si>
    <t>503-02-90</t>
  </si>
  <si>
    <t>软件系统调试 监控软件功能</t>
  </si>
  <si>
    <t>503-02-91</t>
  </si>
  <si>
    <t>软件系统调试 消防照明广播等</t>
  </si>
  <si>
    <t>消防设施</t>
  </si>
  <si>
    <t>503-02-92</t>
  </si>
  <si>
    <t>PSG30 泡沫药液</t>
  </si>
  <si>
    <t>t</t>
  </si>
  <si>
    <t>503-02-93</t>
  </si>
  <si>
    <t>泡沫灭火设备</t>
  </si>
  <si>
    <t>503-02-94</t>
  </si>
  <si>
    <t>不锈钢泡沫存储罐</t>
  </si>
  <si>
    <t>503-02-95</t>
  </si>
  <si>
    <t>泡沫箱管道配件总成</t>
  </si>
  <si>
    <t>503-02-96</t>
  </si>
  <si>
    <t>电伴热控制箱</t>
  </si>
  <si>
    <t>503-02-97</t>
  </si>
  <si>
    <t>更换电伴热15w/m（含拆除、处置原电伴热、5cm橡塑保温）</t>
  </si>
  <si>
    <t>503-02-98</t>
  </si>
  <si>
    <t>巡检变频器</t>
  </si>
  <si>
    <t>503-02-99</t>
  </si>
  <si>
    <t>镀锌管150mm</t>
  </si>
  <si>
    <t xml:space="preserve">m </t>
  </si>
  <si>
    <t>503-02-100</t>
  </si>
  <si>
    <t>消防卷盘15m</t>
  </si>
  <si>
    <t>盘</t>
  </si>
  <si>
    <t>503-02-101</t>
  </si>
  <si>
    <t>消防栓</t>
  </si>
  <si>
    <t>503-02-102</t>
  </si>
  <si>
    <t>消防水带</t>
  </si>
  <si>
    <t>503-02-103</t>
  </si>
  <si>
    <t>消防水枪</t>
  </si>
  <si>
    <t>503-02-104</t>
  </si>
  <si>
    <t>消防干粉灭火器</t>
  </si>
  <si>
    <t>具</t>
  </si>
  <si>
    <t>503-02-105</t>
  </si>
  <si>
    <t>消防二氧化碳灭火器</t>
  </si>
  <si>
    <t>503-02-106</t>
  </si>
  <si>
    <t>消防灭火器箱</t>
  </si>
  <si>
    <t>503-02-107</t>
  </si>
  <si>
    <t>消防箱不锈钢门窗</t>
  </si>
  <si>
    <t>503-02-108</t>
  </si>
  <si>
    <t>更换消防栓减压器</t>
  </si>
  <si>
    <t>503-02-109</t>
  </si>
  <si>
    <t>更换消防栓止回阀/蝶阀</t>
  </si>
  <si>
    <t>503-02-110</t>
  </si>
  <si>
    <t>更换消防栓阀门</t>
  </si>
  <si>
    <t>503-02-111</t>
  </si>
  <si>
    <t>消防管道维修含保温层恢复</t>
  </si>
  <si>
    <t>503-02-112</t>
  </si>
  <si>
    <t>安装设施电光标识</t>
  </si>
  <si>
    <t>503-02-113</t>
  </si>
  <si>
    <t>安装疏散电光标识</t>
  </si>
  <si>
    <t>503-02-114</t>
  </si>
  <si>
    <t>双波长火灾检测</t>
  </si>
  <si>
    <t>503-02-115</t>
  </si>
  <si>
    <t>火灾报警主机</t>
  </si>
  <si>
    <t>503-02-116</t>
  </si>
  <si>
    <t>隧道手动报警器</t>
  </si>
  <si>
    <t>503-02-117</t>
  </si>
  <si>
    <t>人行横通道防火门 （甲级）</t>
  </si>
  <si>
    <t>503-02-118</t>
  </si>
  <si>
    <t>更换防火卷帘门电机</t>
  </si>
  <si>
    <t>503-02-119</t>
  </si>
  <si>
    <t>更换防火卷帘门控制箱</t>
  </si>
  <si>
    <t>503-02-120</t>
  </si>
  <si>
    <t>更换防火卷帘门</t>
  </si>
  <si>
    <t>503-02-121</t>
  </si>
  <si>
    <t>消防蓄水池蓄水</t>
  </si>
  <si>
    <t>503-02-122</t>
  </si>
  <si>
    <t>更换深水泵</t>
  </si>
  <si>
    <t>503-02-123</t>
  </si>
  <si>
    <t>更换稳压泵</t>
  </si>
  <si>
    <t>应急处置</t>
  </si>
  <si>
    <t>503-02-124</t>
  </si>
  <si>
    <t>突发事件交通导改 特长隧道</t>
  </si>
  <si>
    <t>503-02-125</t>
  </si>
  <si>
    <t>突发事件交通导改 长隧道</t>
  </si>
  <si>
    <t>503-02-126</t>
  </si>
  <si>
    <t>突发事件交通导改 中隧道</t>
  </si>
  <si>
    <t>503-02-127</t>
  </si>
  <si>
    <t>突发事件交通导改 短隧道</t>
  </si>
  <si>
    <t>隧道机电设施维护（二类项目）合计 人民币</t>
  </si>
  <si>
    <t>安全生产费（隧道机电设施维护）</t>
  </si>
  <si>
    <t>安全生产费（隧道机电设施维护）合计 人民币</t>
  </si>
  <si>
    <t>工程量清单汇总表（隧道机电设施维护）</t>
  </si>
  <si>
    <t>清单合计（1+2+3=4）</t>
  </si>
  <si>
    <t>投标报价（4=6）</t>
  </si>
  <si>
    <t>交通安全设施维护（一类项目）</t>
  </si>
  <si>
    <t>302-15-1</t>
  </si>
  <si>
    <t>悬臂标志清洗</t>
  </si>
  <si>
    <t>302-15-2</t>
  </si>
  <si>
    <t>单柱标志清洗</t>
  </si>
  <si>
    <t>302-15-3</t>
  </si>
  <si>
    <t>护栏清洗</t>
  </si>
  <si>
    <t>交通安全设施维护（一类项目）合计 人民币</t>
  </si>
  <si>
    <t>交通安全设施维护（二类项目）</t>
  </si>
  <si>
    <t>标志</t>
  </si>
  <si>
    <t>303-03-1</t>
  </si>
  <si>
    <t>单柱式d=1000</t>
  </si>
  <si>
    <t>303-03-2</t>
  </si>
  <si>
    <t>单柱式d=800</t>
  </si>
  <si>
    <t>303-03-3</t>
  </si>
  <si>
    <t>单柱式d=500</t>
  </si>
  <si>
    <t>303-03-4</t>
  </si>
  <si>
    <t>单柱式800*800</t>
  </si>
  <si>
    <t>303-03-5</t>
  </si>
  <si>
    <t>单柱式1000*300</t>
  </si>
  <si>
    <t>303-03-6</t>
  </si>
  <si>
    <t>单柱式1000*400</t>
  </si>
  <si>
    <t>303-03-7</t>
  </si>
  <si>
    <t>单柱式八角形（停让标志）</t>
  </si>
  <si>
    <t>303-03-8</t>
  </si>
  <si>
    <t>单柱式a=900</t>
  </si>
  <si>
    <t>303-03-9</t>
  </si>
  <si>
    <t>单柱式400*600</t>
  </si>
  <si>
    <t>303-03-10</t>
  </si>
  <si>
    <t>单柱式2*（400*600）（玻璃钢）</t>
  </si>
  <si>
    <t>303-03-11</t>
  </si>
  <si>
    <t>单柱式1200*600</t>
  </si>
  <si>
    <t>303-03-12</t>
  </si>
  <si>
    <t>单柱式1200*1500</t>
  </si>
  <si>
    <t>303-03-13</t>
  </si>
  <si>
    <t>单柱式2d=800，1200*600</t>
  </si>
  <si>
    <t>303-03-14</t>
  </si>
  <si>
    <t>单柱式2d=800，2*1200*600</t>
  </si>
  <si>
    <t>303-03-15</t>
  </si>
  <si>
    <t>单柱式d=800，1200*600</t>
  </si>
  <si>
    <t>303-03-16</t>
  </si>
  <si>
    <t>单柱式d=1000，1200*600</t>
  </si>
  <si>
    <t>303-03-17</t>
  </si>
  <si>
    <t>单柱式d=800，1000*800</t>
  </si>
  <si>
    <t>303-03-18</t>
  </si>
  <si>
    <t>单柱式3000*1500</t>
  </si>
  <si>
    <t>303-03-19</t>
  </si>
  <si>
    <t>单柱式700*480</t>
  </si>
  <si>
    <t>303-03-20</t>
  </si>
  <si>
    <t>单柱式800*600</t>
  </si>
  <si>
    <t>303-03-21</t>
  </si>
  <si>
    <t>单柱式2*（1200*600）</t>
  </si>
  <si>
    <t>303-03-22</t>
  </si>
  <si>
    <t>单柱式a=900+1200*600</t>
  </si>
  <si>
    <t>303-03-23</t>
  </si>
  <si>
    <t>单柱式a=900+d=800</t>
  </si>
  <si>
    <t>303-03-24</t>
  </si>
  <si>
    <t>单柱式d=200百米牌</t>
  </si>
  <si>
    <t>面</t>
  </si>
  <si>
    <t>303-03-25</t>
  </si>
  <si>
    <t>单柱式800*450里程碑</t>
  </si>
  <si>
    <t>303-03-26</t>
  </si>
  <si>
    <t>单柱式2（400*600）诱导标</t>
  </si>
  <si>
    <t>303-03-27</t>
  </si>
  <si>
    <t>单柱式2*800*800</t>
  </si>
  <si>
    <t>303-03-28</t>
  </si>
  <si>
    <t>单柱式1000*2000</t>
  </si>
  <si>
    <t>303-03-29</t>
  </si>
  <si>
    <t>单柱式2*（1200*300）、300*500</t>
  </si>
  <si>
    <t>303-03-30</t>
  </si>
  <si>
    <t>单柱式1200*300、300*500</t>
  </si>
  <si>
    <t>303-03-31</t>
  </si>
  <si>
    <t>单柱式1200*300</t>
  </si>
  <si>
    <t>303-03-32</t>
  </si>
  <si>
    <t>单柱式2*（1000*1000）</t>
  </si>
  <si>
    <t>303-03-33</t>
  </si>
  <si>
    <t>双柱式2*1000*300</t>
  </si>
  <si>
    <t>303-03-34</t>
  </si>
  <si>
    <t>双柱式1350*500+2*（1000*300）+700*300</t>
  </si>
  <si>
    <t>303-03-35</t>
  </si>
  <si>
    <t>双柱式480*3000</t>
  </si>
  <si>
    <t>303-03-36</t>
  </si>
  <si>
    <t>双柱式2850*750</t>
  </si>
  <si>
    <t>303-03-37</t>
  </si>
  <si>
    <t>双柱式2200*800</t>
  </si>
  <si>
    <t>303-03-38</t>
  </si>
  <si>
    <t>双柱式1200*1500</t>
  </si>
  <si>
    <t>303-03-39</t>
  </si>
  <si>
    <t>双柱式2160*800</t>
  </si>
  <si>
    <t>303-03-40</t>
  </si>
  <si>
    <t>双悬式2d=800</t>
  </si>
  <si>
    <t>303-03-41</t>
  </si>
  <si>
    <t>双悬式2d=1000</t>
  </si>
  <si>
    <t>303-03-42</t>
  </si>
  <si>
    <t>更换版面1000*300</t>
  </si>
  <si>
    <t>303-03-43</t>
  </si>
  <si>
    <t>更换版面1000*400</t>
  </si>
  <si>
    <t>303-03-44</t>
  </si>
  <si>
    <t>更换版面d=500</t>
  </si>
  <si>
    <t>303-03-45</t>
  </si>
  <si>
    <t>更换版面700*300</t>
  </si>
  <si>
    <t>303-03-46</t>
  </si>
  <si>
    <t>更换版面1350*500</t>
  </si>
  <si>
    <t>303-03-47</t>
  </si>
  <si>
    <t>更换版面八角形</t>
  </si>
  <si>
    <t>303-03-48</t>
  </si>
  <si>
    <t>更换版面a=900</t>
  </si>
  <si>
    <t>303-03-49</t>
  </si>
  <si>
    <t>更换版面d=1000</t>
  </si>
  <si>
    <t>303-03-50</t>
  </si>
  <si>
    <t>更换版面a=1100</t>
  </si>
  <si>
    <t>303-03-51</t>
  </si>
  <si>
    <t>更换版面d=800(玻璃钢）</t>
  </si>
  <si>
    <t>303-03-52</t>
  </si>
  <si>
    <t>标志维护（牌面更换）5100*2600</t>
  </si>
  <si>
    <t>303-03-53</t>
  </si>
  <si>
    <t>标志维护（牌面更换）4500*2600</t>
  </si>
  <si>
    <t>303-03-54</t>
  </si>
  <si>
    <t>标志维护（牌面更换）4000*2000</t>
  </si>
  <si>
    <t>303-03-55</t>
  </si>
  <si>
    <t>标志维护（牌面更换）4000*2400</t>
  </si>
  <si>
    <t>303-03-56</t>
  </si>
  <si>
    <t>标志维护（牌面更换）3000*1500</t>
  </si>
  <si>
    <t>303-03-57</t>
  </si>
  <si>
    <t>标志维护（牌面更换）2000*1000</t>
  </si>
  <si>
    <t>303-03-58</t>
  </si>
  <si>
    <t>标志维护（牌面更换）1000*1000</t>
  </si>
  <si>
    <t>303-03-59</t>
  </si>
  <si>
    <t>标志维护（牌面更换）800*450版面</t>
  </si>
  <si>
    <t>303-03-60</t>
  </si>
  <si>
    <t>标志维护（牌面更换）800*1000</t>
  </si>
  <si>
    <t>303-03-61</t>
  </si>
  <si>
    <t>标志维护（牌面更换）1200*300</t>
  </si>
  <si>
    <t>303-03-62</t>
  </si>
  <si>
    <t>标志维护（牌面更换）300*500</t>
  </si>
  <si>
    <t>303-03-63</t>
  </si>
  <si>
    <t>标志维护（牌面更换）400*600</t>
  </si>
  <si>
    <t>303-03-64</t>
  </si>
  <si>
    <t>标志维护（牌面更换）800*800</t>
  </si>
  <si>
    <t>303-03-65</t>
  </si>
  <si>
    <t>标志维护（牌面更换）2850*750</t>
  </si>
  <si>
    <t>303-03-66</t>
  </si>
  <si>
    <t>标志维护（牌面更换）3000*480</t>
  </si>
  <si>
    <t>303-03-67</t>
  </si>
  <si>
    <t>标志维护（牌面更换）1200*600</t>
  </si>
  <si>
    <t>303-03-68</t>
  </si>
  <si>
    <t>标志维护（牌面更换）800*350</t>
  </si>
  <si>
    <t>303-03-69</t>
  </si>
  <si>
    <t>标志维护（牌面更换）d=800</t>
  </si>
  <si>
    <t>303-03-70</t>
  </si>
  <si>
    <t>标志维护（牌面更换）a=900</t>
  </si>
  <si>
    <t>303-03-71</t>
  </si>
  <si>
    <t>标志维护（牌面更换）1320*3000</t>
  </si>
  <si>
    <t>303-03-72</t>
  </si>
  <si>
    <t>标志维护（牌面更换）600*800</t>
  </si>
  <si>
    <t>303-03-73</t>
  </si>
  <si>
    <t>标志维护（牌面更换）2000*700</t>
  </si>
  <si>
    <t>303-03-74</t>
  </si>
  <si>
    <t>标志维护（牌面更换）2200*800</t>
  </si>
  <si>
    <t>303-03-75</t>
  </si>
  <si>
    <t>标志重新贴膜a=900</t>
  </si>
  <si>
    <t>303-03-76</t>
  </si>
  <si>
    <t>标志重新贴膜d=1000</t>
  </si>
  <si>
    <t>303-03-77</t>
  </si>
  <si>
    <t>标志重新贴膜a=1100</t>
  </si>
  <si>
    <t>303-03-78</t>
  </si>
  <si>
    <t>标志重新贴膜d=800</t>
  </si>
  <si>
    <t>303-03-79</t>
  </si>
  <si>
    <t>标志维护（牌面重新贴膜）5100*2600</t>
  </si>
  <si>
    <t>303-03-80</t>
  </si>
  <si>
    <t>标志维护（牌面重新贴膜）4500*2600</t>
  </si>
  <si>
    <t>303-03-81</t>
  </si>
  <si>
    <t>标志维护（牌面重新贴膜）4000*2000</t>
  </si>
  <si>
    <t>303-03-82</t>
  </si>
  <si>
    <t>标志维护（牌面重新贴膜）3000*1500</t>
  </si>
  <si>
    <t>303-03-83</t>
  </si>
  <si>
    <t>标志维护（牌面重新贴膜）2000*1000</t>
  </si>
  <si>
    <t>303-03-84</t>
  </si>
  <si>
    <t>标志维护（牌面重新贴膜）4000*2400</t>
  </si>
  <si>
    <t>303-03-85</t>
  </si>
  <si>
    <t>更换80标志杆</t>
  </si>
  <si>
    <t>303-03-86</t>
  </si>
  <si>
    <t>更换89标志杆</t>
  </si>
  <si>
    <t>303-03-87</t>
  </si>
  <si>
    <t>更换133标志杆</t>
  </si>
  <si>
    <t>303-03-88</t>
  </si>
  <si>
    <t>更换219标志杆</t>
  </si>
  <si>
    <t>303-03-89</t>
  </si>
  <si>
    <t>更换245标志杆</t>
  </si>
  <si>
    <t>303-03-90</t>
  </si>
  <si>
    <t>更换273标志杆</t>
  </si>
  <si>
    <t>303-03-91</t>
  </si>
  <si>
    <t>更换325标志杆</t>
  </si>
  <si>
    <t>303-03-92</t>
  </si>
  <si>
    <t>玻璃钢杆</t>
  </si>
  <si>
    <t>303-03-93</t>
  </si>
  <si>
    <t>更换60横单</t>
  </si>
  <si>
    <t>303-03-94</t>
  </si>
  <si>
    <t>更换133横单</t>
  </si>
  <si>
    <t>303-03-95</t>
  </si>
  <si>
    <t>更换159横单</t>
  </si>
  <si>
    <t>303-03-96</t>
  </si>
  <si>
    <t>更换219横单</t>
  </si>
  <si>
    <t>303-03-97</t>
  </si>
  <si>
    <t>单悬式5100*2600</t>
  </si>
  <si>
    <t>303-03-98</t>
  </si>
  <si>
    <t>单悬式4500*2600</t>
  </si>
  <si>
    <t>303-03-99</t>
  </si>
  <si>
    <t>单悬式4000*2400</t>
  </si>
  <si>
    <t>303-03-100</t>
  </si>
  <si>
    <t>单悬式4000*2000</t>
  </si>
  <si>
    <t>303-03-101</t>
  </si>
  <si>
    <t>单悬式3000*1500</t>
  </si>
  <si>
    <t>303-03-102</t>
  </si>
  <si>
    <t>单悬式2850*750</t>
  </si>
  <si>
    <t>303-03-103</t>
  </si>
  <si>
    <t>单悬式d=1000</t>
  </si>
  <si>
    <t>303-03-104</t>
  </si>
  <si>
    <t>单悬式a=1100</t>
  </si>
  <si>
    <t>303-03-105</t>
  </si>
  <si>
    <t>单悬式a=900</t>
  </si>
  <si>
    <t>303-03-106</t>
  </si>
  <si>
    <t>单悬式2a=900</t>
  </si>
  <si>
    <t>303-03-107</t>
  </si>
  <si>
    <t>单悬式2a=1100</t>
  </si>
  <si>
    <t>303-03-108</t>
  </si>
  <si>
    <t>单悬式2d=1000</t>
  </si>
  <si>
    <t>303-03-109</t>
  </si>
  <si>
    <t>单悬式3d=1000</t>
  </si>
  <si>
    <t>303-03-110</t>
  </si>
  <si>
    <t>单悬式d=800</t>
  </si>
  <si>
    <t>303-03-111</t>
  </si>
  <si>
    <t>单悬式2d=800</t>
  </si>
  <si>
    <t>303-03-112</t>
  </si>
  <si>
    <t>单悬式a=1100+d=1000</t>
  </si>
  <si>
    <t>303-03-113</t>
  </si>
  <si>
    <t>单悬式a=1100+2d=1000</t>
  </si>
  <si>
    <t>303-03-114</t>
  </si>
  <si>
    <t>单悬式2a=1100+d=1000</t>
  </si>
  <si>
    <t>303-03-115</t>
  </si>
  <si>
    <t>单悬式3d=800</t>
  </si>
  <si>
    <t>303-03-116</t>
  </si>
  <si>
    <t>单悬式3a=1100</t>
  </si>
  <si>
    <t>303-03-117</t>
  </si>
  <si>
    <t>单悬式3a=900</t>
  </si>
  <si>
    <t>303-03-118</t>
  </si>
  <si>
    <t>单悬式2000*700</t>
  </si>
  <si>
    <t>303-03-119</t>
  </si>
  <si>
    <t>标志基础（含钢筋）</t>
  </si>
  <si>
    <t>303-03-120</t>
  </si>
  <si>
    <t>单柱式太阳能诱导标</t>
  </si>
  <si>
    <t>303-03-121</t>
  </si>
  <si>
    <t>太阳能诱导标（牌面更换）</t>
  </si>
  <si>
    <t>303-03-122</t>
  </si>
  <si>
    <t>黄闪灯</t>
  </si>
  <si>
    <t>更换黄闪灯</t>
  </si>
  <si>
    <t>新建单悬式黄闪灯</t>
  </si>
  <si>
    <t>303-03-123</t>
  </si>
  <si>
    <t>贴膜</t>
  </si>
  <si>
    <t>重新贴膜（高强级）</t>
  </si>
  <si>
    <t>重新贴膜（工程级）</t>
  </si>
  <si>
    <t>荧光黄绿贴膜</t>
  </si>
  <si>
    <t>注意行人标志(荧光黄绿）</t>
  </si>
  <si>
    <t>600*2500立面标记</t>
  </si>
  <si>
    <t>1000*300玻璃钢箱</t>
  </si>
  <si>
    <t>标线</t>
  </si>
  <si>
    <t>303-04-1</t>
  </si>
  <si>
    <t>除线</t>
  </si>
  <si>
    <t>303-04-2</t>
  </si>
  <si>
    <t>自发光标线</t>
  </si>
  <si>
    <t>303-04-4</t>
  </si>
  <si>
    <t>热熔标线</t>
  </si>
  <si>
    <t>303-04-5</t>
  </si>
  <si>
    <t>冷漆标线</t>
  </si>
  <si>
    <t>303-04-6</t>
  </si>
  <si>
    <t>振荡标线</t>
  </si>
  <si>
    <t>303-04-7</t>
  </si>
  <si>
    <t>薄层铺装</t>
  </si>
  <si>
    <t>303-04-10</t>
  </si>
  <si>
    <t>喷涂双组份标线</t>
  </si>
  <si>
    <t>303-04-11</t>
  </si>
  <si>
    <t>刮涂双组份标线</t>
  </si>
  <si>
    <t>303-04-12</t>
  </si>
  <si>
    <t>反光道钉（铸铁）</t>
  </si>
  <si>
    <t>303-04-13</t>
  </si>
  <si>
    <t>反光道钉（塑料）</t>
  </si>
  <si>
    <t>303-04-15</t>
  </si>
  <si>
    <t>自行车图案（标线带）</t>
  </si>
  <si>
    <t>303-04-16</t>
  </si>
  <si>
    <t>水除线</t>
  </si>
  <si>
    <t>护栏</t>
  </si>
  <si>
    <t>303-01-2</t>
  </si>
  <si>
    <t>新增钢板护栏（双波）</t>
  </si>
  <si>
    <t>114立柱（2米间距）</t>
  </si>
  <si>
    <t>114立柱（4米间距）</t>
  </si>
  <si>
    <t>140立柱（2米间距）</t>
  </si>
  <si>
    <t>140立柱（4米间距）</t>
  </si>
  <si>
    <t>303-01-5</t>
  </si>
  <si>
    <t>加高钢板护栏</t>
  </si>
  <si>
    <t>303-01-15</t>
  </si>
  <si>
    <t>缆索护栏</t>
  </si>
  <si>
    <t>缆索端头（含基础）</t>
  </si>
  <si>
    <t>新建缆索护栏</t>
  </si>
  <si>
    <t>缆索翻新处理(除锈、刷银粉）</t>
  </si>
  <si>
    <t>更换缆索</t>
  </si>
  <si>
    <t>缆索护栏托架</t>
  </si>
  <si>
    <t>索端锚具</t>
  </si>
  <si>
    <t>303-01-17</t>
  </si>
  <si>
    <t>混凝土护栏</t>
  </si>
  <si>
    <t>303-01-19</t>
  </si>
  <si>
    <t>玻璃钢护栏</t>
  </si>
  <si>
    <t>303-01-26</t>
  </si>
  <si>
    <t>里程牌</t>
  </si>
  <si>
    <t>303-01-27</t>
  </si>
  <si>
    <t>分道柱（114钢管立柱）浇筑式</t>
  </si>
  <si>
    <t>303-01-37</t>
  </si>
  <si>
    <t>新增钢板护栏（三波）</t>
  </si>
  <si>
    <t>□130*130立柱（2米间距）</t>
  </si>
  <si>
    <t>□130*130立柱（4米间距）</t>
  </si>
  <si>
    <t>303-01-38</t>
  </si>
  <si>
    <t>维修钢板护栏</t>
  </si>
  <si>
    <t>钢板护栏护栏板（双波）</t>
  </si>
  <si>
    <t>钢板护栏护栏板（三波）</t>
  </si>
  <si>
    <t>更换B级护栏板</t>
  </si>
  <si>
    <t>钢板护栏140立柱</t>
  </si>
  <si>
    <t>钢板护栏114立柱</t>
  </si>
  <si>
    <t>钢板护栏□130*130立柱</t>
  </si>
  <si>
    <t>钢板护栏140柱帽</t>
  </si>
  <si>
    <t>钢板护栏114柱帽</t>
  </si>
  <si>
    <t>防阻块（双波）</t>
  </si>
  <si>
    <t>防阻块（三波）</t>
  </si>
  <si>
    <t>钢板护栏托架（双波）</t>
  </si>
  <si>
    <t>钢板护栏托架（三波）</t>
  </si>
  <si>
    <t>钢板护栏端头（双波）</t>
  </si>
  <si>
    <t>钢板护栏端头（三波）</t>
  </si>
  <si>
    <t>全圆护栏端头</t>
  </si>
  <si>
    <t>p</t>
  </si>
  <si>
    <t>钢板护栏端头贴膜（双波）</t>
  </si>
  <si>
    <t>q</t>
  </si>
  <si>
    <t>钢板护栏端头贴膜（三波）</t>
  </si>
  <si>
    <t>303-01-39</t>
  </si>
  <si>
    <t>消能端头</t>
  </si>
  <si>
    <t>303-01-40</t>
  </si>
  <si>
    <t>涵洞护栏</t>
  </si>
  <si>
    <t>303-01-41</t>
  </si>
  <si>
    <t>护栏翻新</t>
  </si>
  <si>
    <t>303-01-42</t>
  </si>
  <si>
    <t>护栏调整线型（含拆装板）</t>
  </si>
  <si>
    <t>303-01-43</t>
  </si>
  <si>
    <t>新增B级护栏（φ114立柱，柱距2m）</t>
  </si>
  <si>
    <t>隔离栅</t>
  </si>
  <si>
    <t>303-02-1</t>
  </si>
  <si>
    <t>中央隔离墩</t>
  </si>
  <si>
    <t>303-02-13</t>
  </si>
  <si>
    <t>中央隔离栅（铁质刷漆）</t>
  </si>
  <si>
    <t>303-02-29</t>
  </si>
  <si>
    <t>混凝土墩刷漆贴膜（双面）</t>
  </si>
  <si>
    <t>303-02-30</t>
  </si>
  <si>
    <t>混凝土墩刷漆贴膜（单面）</t>
  </si>
  <si>
    <t>防眩设施</t>
  </si>
  <si>
    <t>303-05-5</t>
  </si>
  <si>
    <t>防眩板横梁</t>
  </si>
  <si>
    <t>303-05-6</t>
  </si>
  <si>
    <t>防眩板（宽）</t>
  </si>
  <si>
    <t>303-05-7</t>
  </si>
  <si>
    <t>防眩板（窄）</t>
  </si>
  <si>
    <t>其它</t>
  </si>
  <si>
    <t>303-06-1</t>
  </si>
  <si>
    <t>防撞桶Φ800</t>
  </si>
  <si>
    <t>303-06-2</t>
  </si>
  <si>
    <t>防撞桶Φ1000</t>
  </si>
  <si>
    <t>303-06-5</t>
  </si>
  <si>
    <t>防撞桶盖</t>
  </si>
  <si>
    <t>303-06-6</t>
  </si>
  <si>
    <t>橡胶减速垄</t>
  </si>
  <si>
    <t>303-06-10</t>
  </si>
  <si>
    <t>凸面镜（含立柱）</t>
  </si>
  <si>
    <t>303-06-11</t>
  </si>
  <si>
    <t>凸面镜（不含立柱）</t>
  </si>
  <si>
    <t>303-06-13</t>
  </si>
  <si>
    <t>人行步道桩</t>
  </si>
  <si>
    <t>303-06-14</t>
  </si>
  <si>
    <t>柱式轮廓标</t>
  </si>
  <si>
    <t>附着式轮廓标</t>
  </si>
  <si>
    <t>LDS轮廓标</t>
  </si>
  <si>
    <t>303-06-25</t>
  </si>
  <si>
    <t>隔音屏</t>
  </si>
  <si>
    <t>303-06-27</t>
  </si>
  <si>
    <t>创意桥粉刷及周边设施</t>
  </si>
  <si>
    <t>303-06-28</t>
  </si>
  <si>
    <t>龙门架横梁φ245</t>
  </si>
  <si>
    <t>303-06-29</t>
  </si>
  <si>
    <t>龙门架立柱φ245</t>
  </si>
  <si>
    <t>303-06-30</t>
  </si>
  <si>
    <t>龙门架横梁φ159</t>
  </si>
  <si>
    <t>303-06-31</t>
  </si>
  <si>
    <t>龙门架立柱φ159</t>
  </si>
  <si>
    <t>303-06-32</t>
  </si>
  <si>
    <t>铁减速垄</t>
  </si>
  <si>
    <t>交通安全设施维护（二类项目）合计 人民币</t>
  </si>
  <si>
    <t>安全生产费（交通安全设施维护）</t>
  </si>
  <si>
    <t>安全生产费（交通安全设施维护）合计 人民币</t>
  </si>
  <si>
    <t>工程量清单汇总表（交通安全设施维护）</t>
  </si>
  <si>
    <t>绿化日常管护（一类项目）</t>
  </si>
  <si>
    <t>403-09-01</t>
  </si>
  <si>
    <t>一级管护</t>
  </si>
  <si>
    <t>乔木</t>
  </si>
  <si>
    <t>株</t>
  </si>
  <si>
    <t>灌木</t>
  </si>
  <si>
    <t>攀援植物</t>
  </si>
  <si>
    <t>绿篱色带</t>
  </si>
  <si>
    <t>草坪</t>
  </si>
  <si>
    <t>地被植物</t>
  </si>
  <si>
    <t>403-09-02</t>
  </si>
  <si>
    <t>二级管护</t>
  </si>
  <si>
    <t>403-09-03</t>
  </si>
  <si>
    <t>色带防寒</t>
  </si>
  <si>
    <t>403-09-04</t>
  </si>
  <si>
    <t>路侧设施</t>
  </si>
  <si>
    <t>403-09-05</t>
  </si>
  <si>
    <t>危险病虫及突发灾害</t>
  </si>
  <si>
    <t>绿化日常管护（一类项目）清单合计 人民币</t>
  </si>
  <si>
    <t>绿化日常管护（二类项目）</t>
  </si>
  <si>
    <t>种类</t>
  </si>
  <si>
    <t>植物名称</t>
  </si>
  <si>
    <t>规格</t>
  </si>
  <si>
    <t>402-07-9</t>
  </si>
  <si>
    <t>国槐</t>
  </si>
  <si>
    <t>d=10-12cm</t>
  </si>
  <si>
    <t>402-07-202</t>
  </si>
  <si>
    <t>d=12-15cm</t>
  </si>
  <si>
    <t>402-07-12</t>
  </si>
  <si>
    <t>白蜡</t>
  </si>
  <si>
    <t>d=8-10cm</t>
  </si>
  <si>
    <t>402-07-13</t>
  </si>
  <si>
    <t>紫叶李</t>
  </si>
  <si>
    <t>d=3-4cm</t>
  </si>
  <si>
    <t>402-07-22</t>
  </si>
  <si>
    <t>油松</t>
  </si>
  <si>
    <t>h=3-3.5m</t>
  </si>
  <si>
    <t>402-07-203</t>
  </si>
  <si>
    <t>h=2-2.5m</t>
  </si>
  <si>
    <t>402-07-26</t>
  </si>
  <si>
    <t>桧柏</t>
  </si>
  <si>
    <t>h=2.5-3.0m</t>
  </si>
  <si>
    <t>402-07-27</t>
  </si>
  <si>
    <t>h=1-1.5m</t>
  </si>
  <si>
    <t>402-07-32</t>
  </si>
  <si>
    <t>金枝国槐</t>
  </si>
  <si>
    <t>d=7-8cm</t>
  </si>
  <si>
    <t>银杏</t>
  </si>
  <si>
    <t>402-07-33</t>
  </si>
  <si>
    <t xml:space="preserve">402-07-51 </t>
  </si>
  <si>
    <t>金叶榆</t>
  </si>
  <si>
    <t>402-07-204</t>
  </si>
  <si>
    <t>千头椿</t>
  </si>
  <si>
    <t>8-10cm</t>
  </si>
  <si>
    <t>402-07-64</t>
  </si>
  <si>
    <t>金叶女贞</t>
  </si>
  <si>
    <t>h=0.6-0.8m，16株/㎡</t>
  </si>
  <si>
    <t>402-07-205</t>
  </si>
  <si>
    <t>金叶女贞篱</t>
  </si>
  <si>
    <t>h=0.5-0.6m</t>
  </si>
  <si>
    <t>402-07-66</t>
  </si>
  <si>
    <t>小叶黄杨</t>
  </si>
  <si>
    <t>402-07-69</t>
  </si>
  <si>
    <t>大叶黄杨</t>
  </si>
  <si>
    <t>402-07-206</t>
  </si>
  <si>
    <t>402-07-71</t>
  </si>
  <si>
    <t>紫叶小檗</t>
  </si>
  <si>
    <t>402-07-207</t>
  </si>
  <si>
    <t>402-07-79</t>
  </si>
  <si>
    <t>珍珠梅</t>
  </si>
  <si>
    <t>h=1.2-1.5m</t>
  </si>
  <si>
    <t>402-07-80</t>
  </si>
  <si>
    <t>h=1.5-1.8m</t>
  </si>
  <si>
    <t>402-07-82</t>
  </si>
  <si>
    <t>丁香</t>
  </si>
  <si>
    <t>402-07-83</t>
  </si>
  <si>
    <t>402-07-86</t>
  </si>
  <si>
    <t>木槿</t>
  </si>
  <si>
    <t>402-07-91</t>
  </si>
  <si>
    <t>连翘</t>
  </si>
  <si>
    <t>402-07-92</t>
  </si>
  <si>
    <t>402-07-94</t>
  </si>
  <si>
    <t>棣棠</t>
  </si>
  <si>
    <t>402-07-95</t>
  </si>
  <si>
    <t>锦带</t>
  </si>
  <si>
    <t>402-07-97</t>
  </si>
  <si>
    <t>黄栌</t>
  </si>
  <si>
    <t>402-07-103</t>
  </si>
  <si>
    <t>榆叶梅</t>
  </si>
  <si>
    <t>402-07-105</t>
  </si>
  <si>
    <t>黄刺玫</t>
  </si>
  <si>
    <t>402-07-208</t>
  </si>
  <si>
    <t>红瑞木</t>
  </si>
  <si>
    <t>402-07-111</t>
  </si>
  <si>
    <t>沙地柏</t>
  </si>
  <si>
    <t>h=0.5-0.8m</t>
  </si>
  <si>
    <t>402-07-113</t>
  </si>
  <si>
    <t>碧桃</t>
  </si>
  <si>
    <t>402-07-116</t>
  </si>
  <si>
    <t>迎春</t>
  </si>
  <si>
    <t>三年生</t>
  </si>
  <si>
    <t>402-07-117</t>
  </si>
  <si>
    <t>月季</t>
  </si>
  <si>
    <t>402-07-118</t>
  </si>
  <si>
    <t>藤本月季</t>
  </si>
  <si>
    <t>多年生</t>
  </si>
  <si>
    <t>402-07-209</t>
  </si>
  <si>
    <t>紫叶矮樱</t>
  </si>
  <si>
    <t>攀缘植物</t>
  </si>
  <si>
    <t>402-07-119</t>
  </si>
  <si>
    <t>地锦</t>
  </si>
  <si>
    <t>402-07-121</t>
  </si>
  <si>
    <t>金银花</t>
  </si>
  <si>
    <t>402-07-125</t>
  </si>
  <si>
    <t>景天类</t>
  </si>
  <si>
    <t>每株3-5芽16株/㎡</t>
  </si>
  <si>
    <t>402-07-129</t>
  </si>
  <si>
    <t>马蔺</t>
  </si>
  <si>
    <t>402-07-131</t>
  </si>
  <si>
    <t>鸾尾</t>
  </si>
  <si>
    <t>402-07-133</t>
  </si>
  <si>
    <t>大花萱草</t>
  </si>
  <si>
    <t>402-07-134</t>
  </si>
  <si>
    <t>小花萱草</t>
  </si>
  <si>
    <t>402-07-135</t>
  </si>
  <si>
    <t>玉簪</t>
  </si>
  <si>
    <t xml:space="preserve">每株3-5芽16株/㎡ </t>
  </si>
  <si>
    <t>402-07-136</t>
  </si>
  <si>
    <t>野牛草</t>
  </si>
  <si>
    <t>402-07-137</t>
  </si>
  <si>
    <t>冷季型草</t>
  </si>
  <si>
    <t>402-07-210</t>
  </si>
  <si>
    <t>波斯菊</t>
  </si>
  <si>
    <t>整地换土</t>
  </si>
  <si>
    <t>402-07-140</t>
  </si>
  <si>
    <t>平整场地</t>
  </si>
  <si>
    <t>402-07-142</t>
  </si>
  <si>
    <t>换填种植土（含整平）</t>
  </si>
  <si>
    <t>402-07-147</t>
  </si>
  <si>
    <t>高大树修剪（使用升降车）</t>
  </si>
  <si>
    <t>402-07-148</t>
  </si>
  <si>
    <t>落叶乔木重修剪</t>
  </si>
  <si>
    <t>d=10cm以上</t>
  </si>
  <si>
    <t>402-07-154</t>
  </si>
  <si>
    <t>挖树墩</t>
  </si>
  <si>
    <t>d=50cm以上</t>
  </si>
  <si>
    <t>402-07-158</t>
  </si>
  <si>
    <t>清理风倒树</t>
  </si>
  <si>
    <t>d=20cm以下</t>
  </si>
  <si>
    <t>402-07-159</t>
  </si>
  <si>
    <t>d=20cm以上</t>
  </si>
  <si>
    <t>402-07-174</t>
  </si>
  <si>
    <t>土球移植常绿乔木</t>
  </si>
  <si>
    <t>h=4-5m</t>
  </si>
  <si>
    <t>402-07-178</t>
  </si>
  <si>
    <t>土球移植落叶乔木</t>
  </si>
  <si>
    <t>d=10-15cm</t>
  </si>
  <si>
    <t>402-07-194</t>
  </si>
  <si>
    <t>停车场修复（文化石30mm厚、青石板）</t>
  </si>
  <si>
    <t>402-07-211</t>
  </si>
  <si>
    <t>中央隔离带安装护网</t>
  </si>
  <si>
    <t>402-07-212</t>
  </si>
  <si>
    <t>路树刷白</t>
  </si>
  <si>
    <t>402-07-213</t>
  </si>
  <si>
    <t>砖砌种植池</t>
  </si>
  <si>
    <t>绿化日常管护（二类项目）合计 人民币</t>
  </si>
  <si>
    <t>安全生产费（绿化日常管护）</t>
  </si>
  <si>
    <t>安全生产费（绿化日常管护）合计 人民币</t>
  </si>
  <si>
    <t>工程量清单汇总表（绿化日常管护）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</si>
</sst>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\(0.00\)"/>
    <numFmt numFmtId="178" formatCode="0_);[Red]\(0\)"/>
    <numFmt numFmtId="179" formatCode="0.00_ "/>
    <numFmt numFmtId="180" formatCode="0.0"/>
    <numFmt numFmtId="181" formatCode="0.0_);\(0.0\)"/>
    <numFmt numFmtId="182" formatCode="0_);\(0\)"/>
    <numFmt numFmtId="183" formatCode="0.00_);[Red]\(0.00\)"/>
    <numFmt numFmtId="184" formatCode="0.000"/>
    <numFmt numFmtId="185" formatCode="0.000_);\(0.000\)"/>
    <numFmt numFmtId="186" formatCode="0.0_);[Red]\(0.0\)"/>
    <numFmt numFmtId="187" formatCode="0.000_ "/>
  </numFmts>
  <fonts count="37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2"/>
      <color rgb="FFFF0000"/>
      <name val="宋体"/>
      <charset val="134"/>
    </font>
    <font>
      <sz val="11"/>
      <name val="等线"/>
      <charset val="134"/>
      <scheme val="minor"/>
    </font>
    <font>
      <sz val="11"/>
      <color rgb="FFFF0000"/>
      <name val="宋体"/>
      <charset val="134"/>
    </font>
    <font>
      <sz val="16"/>
      <color rgb="FFFF0000"/>
      <name val="宋体"/>
      <charset val="134"/>
    </font>
    <font>
      <sz val="11.05"/>
      <color rgb="FF000000"/>
      <name val="宋体"/>
      <charset val="134"/>
    </font>
    <font>
      <sz val="10.5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vertAlign val="superscript"/>
      <sz val="11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8" borderId="20" applyNumberFormat="0" applyAlignment="0" applyProtection="0">
      <alignment vertical="center"/>
    </xf>
    <xf numFmtId="0" fontId="25" fillId="9" borderId="21" applyNumberFormat="0" applyAlignment="0" applyProtection="0">
      <alignment vertical="center"/>
    </xf>
    <xf numFmtId="0" fontId="26" fillId="9" borderId="20" applyNumberFormat="0" applyAlignment="0" applyProtection="0">
      <alignment vertical="center"/>
    </xf>
    <xf numFmtId="0" fontId="27" fillId="10" borderId="22" applyNumberForma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/>
    <xf numFmtId="0" fontId="3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</cellStyleXfs>
  <cellXfs count="359">
    <xf numFmtId="0" fontId="0" fillId="0" borderId="0" xfId="0">
      <alignment vertical="center"/>
    </xf>
    <xf numFmtId="0" fontId="0" fillId="0" borderId="0" xfId="57">
      <alignment vertical="center"/>
    </xf>
    <xf numFmtId="0" fontId="1" fillId="0" borderId="0" xfId="57" applyFont="1" applyAlignment="1">
      <alignment horizontal="center" vertical="center"/>
    </xf>
    <xf numFmtId="0" fontId="2" fillId="0" borderId="1" xfId="57" applyFont="1" applyBorder="1" applyAlignment="1">
      <alignment horizontal="left" vertical="center"/>
    </xf>
    <xf numFmtId="0" fontId="2" fillId="0" borderId="1" xfId="57" applyFont="1" applyBorder="1" applyAlignment="1">
      <alignment vertical="center"/>
    </xf>
    <xf numFmtId="0" fontId="2" fillId="0" borderId="2" xfId="57" applyFont="1" applyBorder="1" applyAlignment="1">
      <alignment horizontal="center" vertical="center"/>
    </xf>
    <xf numFmtId="0" fontId="2" fillId="0" borderId="2" xfId="57" applyFont="1" applyBorder="1" applyAlignment="1">
      <alignment horizontal="center" vertical="center" wrapText="1"/>
    </xf>
    <xf numFmtId="0" fontId="2" fillId="0" borderId="2" xfId="57" applyFont="1" applyBorder="1" applyAlignment="1">
      <alignment vertical="center" wrapText="1"/>
    </xf>
    <xf numFmtId="0" fontId="2" fillId="0" borderId="2" xfId="57" applyFont="1" applyBorder="1">
      <alignment vertical="center"/>
    </xf>
    <xf numFmtId="176" fontId="2" fillId="0" borderId="2" xfId="57" applyNumberFormat="1" applyFont="1" applyBorder="1" applyAlignment="1" applyProtection="1">
      <alignment horizontal="center" vertical="center" wrapText="1"/>
      <protection hidden="1"/>
    </xf>
    <xf numFmtId="0" fontId="2" fillId="0" borderId="0" xfId="57" applyFont="1">
      <alignment vertical="center"/>
    </xf>
    <xf numFmtId="0" fontId="3" fillId="0" borderId="0" xfId="57" applyFont="1">
      <alignment vertical="center"/>
    </xf>
    <xf numFmtId="0" fontId="2" fillId="0" borderId="1" xfId="57" applyFont="1" applyBorder="1" applyAlignment="1">
      <alignment horizontal="center" vertical="center"/>
    </xf>
    <xf numFmtId="0" fontId="2" fillId="0" borderId="2" xfId="57" applyFont="1" applyBorder="1" applyAlignment="1">
      <alignment horizontal="left" vertical="center"/>
    </xf>
    <xf numFmtId="177" fontId="2" fillId="0" borderId="2" xfId="57" applyNumberFormat="1" applyFont="1" applyBorder="1" applyAlignment="1" applyProtection="1">
      <alignment horizontal="center" vertical="center"/>
      <protection locked="0"/>
    </xf>
    <xf numFmtId="176" fontId="4" fillId="0" borderId="2" xfId="57" applyNumberFormat="1" applyFont="1" applyBorder="1" applyAlignment="1" applyProtection="1">
      <alignment horizontal="center" vertical="center"/>
      <protection hidden="1"/>
    </xf>
    <xf numFmtId="178" fontId="4" fillId="0" borderId="2" xfId="66" applyNumberFormat="1" applyFont="1" applyBorder="1" applyAlignment="1" applyProtection="1">
      <alignment horizontal="center" vertical="center"/>
      <protection hidden="1"/>
    </xf>
    <xf numFmtId="0" fontId="5" fillId="0" borderId="0" xfId="57" applyFont="1">
      <alignment vertical="center"/>
    </xf>
    <xf numFmtId="0" fontId="6" fillId="2" borderId="0" xfId="57" applyFont="1" applyFill="1">
      <alignment vertical="center"/>
    </xf>
    <xf numFmtId="0" fontId="6" fillId="0" borderId="0" xfId="57" applyFont="1">
      <alignment vertical="center"/>
    </xf>
    <xf numFmtId="0" fontId="6" fillId="0" borderId="0" xfId="57" applyFont="1" applyAlignment="1">
      <alignment horizontal="left" wrapText="1"/>
    </xf>
    <xf numFmtId="0" fontId="6" fillId="0" borderId="0" xfId="57" applyFont="1" applyAlignment="1">
      <alignment horizontal="center" wrapText="1"/>
    </xf>
    <xf numFmtId="0" fontId="6" fillId="0" borderId="0" xfId="57" applyFont="1" applyAlignment="1">
      <alignment horizontal="center" vertical="center"/>
    </xf>
    <xf numFmtId="179" fontId="6" fillId="0" borderId="0" xfId="57" applyNumberFormat="1" applyFont="1" applyAlignment="1">
      <alignment horizontal="center" vertical="center"/>
    </xf>
    <xf numFmtId="179" fontId="4" fillId="0" borderId="0" xfId="57" applyNumberFormat="1" applyFont="1">
      <alignment vertical="center"/>
    </xf>
    <xf numFmtId="0" fontId="7" fillId="0" borderId="0" xfId="57" applyFont="1" applyAlignment="1">
      <alignment horizontal="center" vertical="center"/>
    </xf>
    <xf numFmtId="179" fontId="7" fillId="0" borderId="0" xfId="57" applyNumberFormat="1" applyFont="1" applyAlignment="1">
      <alignment horizontal="center" vertical="center"/>
    </xf>
    <xf numFmtId="0" fontId="4" fillId="0" borderId="0" xfId="57" applyFont="1" applyAlignment="1">
      <alignment horizontal="left" vertical="center" wrapText="1"/>
    </xf>
    <xf numFmtId="179" fontId="4" fillId="0" borderId="0" xfId="57" applyNumberFormat="1" applyFont="1" applyAlignment="1">
      <alignment horizontal="right" vertical="center" wrapText="1"/>
    </xf>
    <xf numFmtId="0" fontId="4" fillId="0" borderId="0" xfId="57" applyFont="1" applyAlignment="1">
      <alignment horizontal="right" vertical="center" wrapText="1"/>
    </xf>
    <xf numFmtId="0" fontId="4" fillId="0" borderId="2" xfId="57" applyFont="1" applyBorder="1" applyAlignment="1">
      <alignment horizontal="center" vertical="center"/>
    </xf>
    <xf numFmtId="0" fontId="4" fillId="0" borderId="2" xfId="57" applyFont="1" applyBorder="1" applyAlignment="1">
      <alignment horizontal="center" vertical="center" wrapText="1"/>
    </xf>
    <xf numFmtId="179" fontId="4" fillId="0" borderId="2" xfId="57" applyNumberFormat="1" applyFont="1" applyBorder="1" applyAlignment="1">
      <alignment horizontal="center" vertical="center"/>
    </xf>
    <xf numFmtId="0" fontId="4" fillId="0" borderId="3" xfId="57" applyFont="1" applyBorder="1" applyAlignment="1">
      <alignment horizontal="center" vertical="center"/>
    </xf>
    <xf numFmtId="0" fontId="4" fillId="0" borderId="2" xfId="58" applyFont="1" applyBorder="1" applyAlignment="1">
      <alignment horizontal="left" vertical="center" wrapText="1"/>
    </xf>
    <xf numFmtId="0" fontId="4" fillId="0" borderId="2" xfId="58" applyFont="1" applyBorder="1" applyAlignment="1">
      <alignment horizontal="center" vertical="center" wrapText="1"/>
    </xf>
    <xf numFmtId="0" fontId="4" fillId="0" borderId="2" xfId="61" applyFont="1" applyBorder="1" applyAlignment="1">
      <alignment horizontal="center" vertical="center"/>
    </xf>
    <xf numFmtId="1" fontId="4" fillId="0" borderId="2" xfId="57" applyNumberFormat="1" applyFont="1" applyBorder="1" applyAlignment="1">
      <alignment horizontal="center" vertical="center"/>
    </xf>
    <xf numFmtId="179" fontId="4" fillId="0" borderId="2" xfId="57" applyNumberFormat="1" applyFont="1" applyBorder="1" applyAlignment="1" applyProtection="1">
      <alignment horizontal="center" vertical="center"/>
      <protection locked="0"/>
    </xf>
    <xf numFmtId="0" fontId="4" fillId="0" borderId="4" xfId="57" applyFont="1" applyBorder="1" applyAlignment="1">
      <alignment horizontal="center" vertical="center"/>
    </xf>
    <xf numFmtId="0" fontId="4" fillId="0" borderId="2" xfId="57" applyFont="1" applyBorder="1" applyAlignment="1">
      <alignment horizontal="left" vertical="center" wrapText="1"/>
    </xf>
    <xf numFmtId="0" fontId="4" fillId="0" borderId="2" xfId="65" applyFont="1" applyBorder="1" applyAlignment="1">
      <alignment horizontal="left" vertical="center" wrapText="1"/>
    </xf>
    <xf numFmtId="0" fontId="4" fillId="0" borderId="2" xfId="65" applyFont="1" applyBorder="1" applyAlignment="1">
      <alignment horizontal="center" vertical="center" wrapText="1"/>
    </xf>
    <xf numFmtId="0" fontId="4" fillId="0" borderId="2" xfId="65" applyFont="1" applyBorder="1" applyAlignment="1">
      <alignment horizontal="center" vertical="center"/>
    </xf>
    <xf numFmtId="0" fontId="4" fillId="0" borderId="5" xfId="57" applyFont="1" applyBorder="1" applyAlignment="1">
      <alignment horizontal="center" vertical="center"/>
    </xf>
    <xf numFmtId="0" fontId="4" fillId="0" borderId="2" xfId="54" applyFont="1" applyBorder="1" applyAlignment="1" applyProtection="1">
      <alignment horizontal="center" vertical="center" wrapText="1"/>
      <protection hidden="1"/>
    </xf>
    <xf numFmtId="0" fontId="4" fillId="0" borderId="2" xfId="63" applyFont="1" applyBorder="1" applyAlignment="1">
      <alignment horizontal="center" vertical="center"/>
    </xf>
    <xf numFmtId="2" fontId="4" fillId="0" borderId="2" xfId="57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3" xfId="57" applyFont="1" applyBorder="1" applyAlignment="1">
      <alignment horizontal="center" vertical="center" wrapText="1"/>
    </xf>
    <xf numFmtId="0" fontId="4" fillId="0" borderId="4" xfId="57" applyFont="1" applyBorder="1" applyAlignment="1">
      <alignment horizontal="center" vertical="center" wrapText="1"/>
    </xf>
    <xf numFmtId="179" fontId="8" fillId="0" borderId="0" xfId="57" applyNumberFormat="1" applyFont="1">
      <alignment vertical="center"/>
    </xf>
    <xf numFmtId="179" fontId="4" fillId="0" borderId="2" xfId="52" applyNumberFormat="1" applyFont="1" applyFill="1" applyBorder="1" applyAlignment="1">
      <alignment horizontal="center" vertical="center" wrapText="1"/>
    </xf>
    <xf numFmtId="179" fontId="4" fillId="0" borderId="2" xfId="52" applyNumberFormat="1" applyFont="1" applyFill="1" applyBorder="1" applyAlignment="1">
      <alignment horizontal="center" vertical="center"/>
    </xf>
    <xf numFmtId="179" fontId="4" fillId="0" borderId="2" xfId="52" applyNumberFormat="1" applyFont="1" applyFill="1" applyBorder="1">
      <alignment vertical="center"/>
    </xf>
    <xf numFmtId="179" fontId="4" fillId="0" borderId="2" xfId="57" applyNumberFormat="1" applyFont="1" applyFill="1" applyBorder="1" applyAlignment="1">
      <alignment horizontal="center" vertical="center"/>
    </xf>
    <xf numFmtId="179" fontId="4" fillId="0" borderId="2" xfId="57" applyNumberFormat="1" applyFont="1" applyBorder="1">
      <alignment vertical="center"/>
    </xf>
    <xf numFmtId="0" fontId="3" fillId="0" borderId="0" xfId="57" applyFont="1" applyAlignment="1" applyProtection="1"/>
    <xf numFmtId="0" fontId="3" fillId="0" borderId="0" xfId="57" applyFont="1" applyAlignment="1" applyProtection="1">
      <alignment horizontal="center" vertical="center"/>
    </xf>
    <xf numFmtId="179" fontId="3" fillId="0" borderId="0" xfId="57" applyNumberFormat="1" applyFont="1" applyAlignment="1" applyProtection="1">
      <alignment horizontal="center" vertical="center"/>
    </xf>
    <xf numFmtId="0" fontId="3" fillId="0" borderId="0" xfId="57" applyFont="1" applyProtection="1">
      <alignment vertical="center"/>
    </xf>
    <xf numFmtId="0" fontId="1" fillId="0" borderId="0" xfId="57" applyFont="1" applyAlignment="1" applyProtection="1">
      <alignment horizontal="center" vertical="center"/>
    </xf>
    <xf numFmtId="179" fontId="1" fillId="0" borderId="0" xfId="57" applyNumberFormat="1" applyFont="1" applyAlignment="1" applyProtection="1">
      <alignment horizontal="center" vertical="center"/>
    </xf>
    <xf numFmtId="0" fontId="4" fillId="0" borderId="1" xfId="57" applyFont="1" applyBorder="1" applyAlignment="1" applyProtection="1">
      <alignment horizontal="left" vertical="center" wrapText="1"/>
    </xf>
    <xf numFmtId="179" fontId="4" fillId="0" borderId="1" xfId="57" applyNumberFormat="1" applyFont="1" applyBorder="1" applyAlignment="1" applyProtection="1">
      <alignment horizontal="right" vertical="center" wrapText="1"/>
    </xf>
    <xf numFmtId="0" fontId="4" fillId="0" borderId="1" xfId="57" applyFont="1" applyBorder="1" applyAlignment="1" applyProtection="1">
      <alignment horizontal="right" vertical="center" wrapText="1"/>
    </xf>
    <xf numFmtId="0" fontId="2" fillId="0" borderId="2" xfId="57" applyFont="1" applyBorder="1" applyAlignment="1" applyProtection="1">
      <alignment horizontal="center" vertical="center"/>
    </xf>
    <xf numFmtId="179" fontId="2" fillId="0" borderId="2" xfId="57" applyNumberFormat="1" applyFont="1" applyBorder="1" applyAlignment="1" applyProtection="1">
      <alignment horizontal="center" vertical="center"/>
    </xf>
    <xf numFmtId="0" fontId="4" fillId="0" borderId="2" xfId="57" applyFont="1" applyBorder="1" applyAlignment="1" applyProtection="1">
      <alignment horizontal="center" vertical="center"/>
    </xf>
    <xf numFmtId="0" fontId="4" fillId="0" borderId="2" xfId="57" applyFont="1" applyBorder="1" applyProtection="1">
      <alignment vertical="center"/>
    </xf>
    <xf numFmtId="0" fontId="2" fillId="0" borderId="3" xfId="57" applyFont="1" applyBorder="1" applyAlignment="1" applyProtection="1">
      <alignment horizontal="center" vertical="center"/>
    </xf>
    <xf numFmtId="0" fontId="4" fillId="0" borderId="6" xfId="57" applyFont="1" applyBorder="1" applyAlignment="1" applyProtection="1">
      <alignment horizontal="center" vertical="center"/>
    </xf>
    <xf numFmtId="180" fontId="9" fillId="0" borderId="2" xfId="0" applyNumberFormat="1" applyFont="1" applyBorder="1" applyAlignment="1" applyProtection="1">
      <alignment horizontal="center" vertical="center" wrapText="1"/>
    </xf>
    <xf numFmtId="179" fontId="2" fillId="0" borderId="7" xfId="57" applyNumberFormat="1" applyFont="1" applyBorder="1" applyAlignment="1" applyProtection="1">
      <alignment horizontal="center" vertical="center"/>
      <protection locked="0"/>
    </xf>
    <xf numFmtId="180" fontId="2" fillId="0" borderId="4" xfId="57" applyNumberFormat="1" applyFont="1" applyBorder="1" applyAlignment="1" applyProtection="1">
      <alignment horizontal="center" vertical="center"/>
    </xf>
    <xf numFmtId="181" fontId="2" fillId="0" borderId="5" xfId="57" applyNumberFormat="1" applyFont="1" applyBorder="1" applyAlignment="1" applyProtection="1">
      <alignment horizontal="center" vertical="center"/>
    </xf>
    <xf numFmtId="179" fontId="2" fillId="0" borderId="2" xfId="57" applyNumberFormat="1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 wrapText="1"/>
    </xf>
    <xf numFmtId="182" fontId="2" fillId="0" borderId="5" xfId="57" applyNumberFormat="1" applyFont="1" applyBorder="1" applyAlignment="1" applyProtection="1">
      <alignment horizontal="center" vertical="center"/>
    </xf>
    <xf numFmtId="179" fontId="4" fillId="0" borderId="2" xfId="57" applyNumberFormat="1" applyFont="1" applyBorder="1" applyAlignment="1" applyProtection="1">
      <alignment horizontal="center" vertical="center"/>
    </xf>
    <xf numFmtId="0" fontId="2" fillId="0" borderId="1" xfId="57" applyFont="1" applyBorder="1" applyAlignment="1">
      <alignment horizontal="right" vertical="center"/>
    </xf>
    <xf numFmtId="0" fontId="3" fillId="2" borderId="0" xfId="57" applyFont="1" applyFill="1">
      <alignment vertical="center"/>
    </xf>
    <xf numFmtId="0" fontId="6" fillId="0" borderId="0" xfId="57" applyFont="1" applyAlignment="1">
      <alignment vertical="center" wrapText="1"/>
    </xf>
    <xf numFmtId="0" fontId="6" fillId="0" borderId="0" xfId="57" applyFont="1" applyFill="1">
      <alignment vertical="center"/>
    </xf>
    <xf numFmtId="0" fontId="6" fillId="0" borderId="0" xfId="57" applyFont="1" applyFill="1" applyAlignment="1">
      <alignment horizontal="left" vertical="center" wrapText="1"/>
    </xf>
    <xf numFmtId="0" fontId="6" fillId="0" borderId="0" xfId="57" applyFont="1" applyFill="1" applyAlignment="1">
      <alignment horizontal="center" vertical="center"/>
    </xf>
    <xf numFmtId="176" fontId="3" fillId="0" borderId="0" xfId="57" applyNumberFormat="1" applyFont="1" applyFill="1" applyAlignment="1">
      <alignment horizontal="center" vertical="center"/>
    </xf>
    <xf numFmtId="179" fontId="3" fillId="0" borderId="0" xfId="57" applyNumberFormat="1" applyFont="1" applyFill="1" applyAlignment="1">
      <alignment horizontal="center" vertical="center"/>
    </xf>
    <xf numFmtId="0" fontId="3" fillId="0" borderId="0" xfId="57" applyFont="1" applyFill="1">
      <alignment vertical="center"/>
    </xf>
    <xf numFmtId="0" fontId="4" fillId="0" borderId="0" xfId="57" applyFont="1">
      <alignment vertical="center"/>
    </xf>
    <xf numFmtId="0" fontId="1" fillId="0" borderId="0" xfId="57" applyFont="1" applyFill="1" applyAlignment="1">
      <alignment horizontal="center" vertical="center"/>
    </xf>
    <xf numFmtId="179" fontId="1" fillId="0" borderId="0" xfId="57" applyNumberFormat="1" applyFont="1" applyFill="1" applyAlignment="1">
      <alignment horizontal="center" vertical="center"/>
    </xf>
    <xf numFmtId="0" fontId="2" fillId="0" borderId="1" xfId="57" applyFont="1" applyFill="1" applyBorder="1" applyAlignment="1">
      <alignment horizontal="left" vertical="center"/>
    </xf>
    <xf numFmtId="179" fontId="2" fillId="0" borderId="1" xfId="57" applyNumberFormat="1" applyFont="1" applyFill="1" applyBorder="1" applyAlignment="1">
      <alignment horizontal="right" vertical="center"/>
    </xf>
    <xf numFmtId="0" fontId="2" fillId="0" borderId="1" xfId="57" applyFont="1" applyFill="1" applyBorder="1" applyAlignment="1">
      <alignment horizontal="right" vertical="center"/>
    </xf>
    <xf numFmtId="0" fontId="4" fillId="0" borderId="2" xfId="57" applyFont="1" applyFill="1" applyBorder="1" applyAlignment="1">
      <alignment horizontal="center" vertical="center" wrapText="1"/>
    </xf>
    <xf numFmtId="176" fontId="4" fillId="0" borderId="2" xfId="57" applyNumberFormat="1" applyFont="1" applyFill="1" applyBorder="1" applyAlignment="1">
      <alignment horizontal="center" vertical="center" wrapText="1"/>
    </xf>
    <xf numFmtId="179" fontId="4" fillId="0" borderId="2" xfId="57" applyNumberFormat="1" applyFont="1" applyFill="1" applyBorder="1" applyAlignment="1">
      <alignment horizontal="center" vertical="center" wrapText="1"/>
    </xf>
    <xf numFmtId="0" fontId="4" fillId="0" borderId="2" xfId="52" applyFont="1" applyFill="1" applyBorder="1" applyAlignment="1">
      <alignment horizontal="center" vertical="center" wrapText="1"/>
    </xf>
    <xf numFmtId="0" fontId="4" fillId="0" borderId="2" xfId="57" applyFont="1" applyFill="1" applyBorder="1" applyAlignment="1">
      <alignment horizontal="left" vertical="center" wrapText="1"/>
    </xf>
    <xf numFmtId="176" fontId="2" fillId="0" borderId="2" xfId="57" applyNumberFormat="1" applyFont="1" applyFill="1" applyBorder="1" applyAlignment="1">
      <alignment horizontal="center" vertical="center"/>
    </xf>
    <xf numFmtId="179" fontId="4" fillId="0" borderId="2" xfId="57" applyNumberFormat="1" applyFont="1" applyFill="1" applyBorder="1" applyAlignment="1" applyProtection="1">
      <alignment horizontal="center" vertical="center"/>
      <protection locked="0"/>
    </xf>
    <xf numFmtId="176" fontId="2" fillId="0" borderId="2" xfId="52" applyNumberFormat="1" applyFont="1" applyFill="1" applyBorder="1" applyAlignment="1">
      <alignment horizontal="center" vertical="center"/>
    </xf>
    <xf numFmtId="176" fontId="4" fillId="0" borderId="2" xfId="57" applyNumberFormat="1" applyFont="1" applyFill="1" applyBorder="1" applyAlignment="1">
      <alignment horizontal="center" vertical="center"/>
    </xf>
    <xf numFmtId="183" fontId="2" fillId="0" borderId="2" xfId="52" applyNumberFormat="1" applyFont="1" applyFill="1" applyBorder="1" applyAlignment="1">
      <alignment horizontal="left" vertical="center" wrapText="1"/>
    </xf>
    <xf numFmtId="183" fontId="2" fillId="0" borderId="2" xfId="52" applyNumberFormat="1" applyFont="1" applyFill="1" applyBorder="1" applyAlignment="1">
      <alignment horizontal="center" vertical="center"/>
    </xf>
    <xf numFmtId="183" fontId="2" fillId="0" borderId="2" xfId="52" applyNumberFormat="1" applyFont="1" applyFill="1" applyBorder="1" applyAlignment="1">
      <alignment horizontal="left" vertical="center"/>
    </xf>
    <xf numFmtId="183" fontId="4" fillId="0" borderId="2" xfId="52" applyNumberFormat="1" applyFont="1" applyFill="1" applyBorder="1" applyAlignment="1">
      <alignment horizontal="left" vertical="center" wrapText="1"/>
    </xf>
    <xf numFmtId="183" fontId="4" fillId="0" borderId="2" xfId="52" applyNumberFormat="1" applyFont="1" applyFill="1" applyBorder="1" applyAlignment="1">
      <alignment horizontal="center" vertical="center" wrapText="1"/>
    </xf>
    <xf numFmtId="176" fontId="4" fillId="0" borderId="2" xfId="52" applyNumberFormat="1" applyFont="1" applyFill="1" applyBorder="1" applyAlignment="1">
      <alignment horizontal="center" vertical="center"/>
    </xf>
    <xf numFmtId="0" fontId="4" fillId="0" borderId="2" xfId="52" applyFont="1" applyFill="1" applyBorder="1" applyAlignment="1">
      <alignment horizontal="center" vertical="center"/>
    </xf>
    <xf numFmtId="0" fontId="4" fillId="0" borderId="2" xfId="52" applyFont="1" applyFill="1" applyBorder="1">
      <alignment vertical="center"/>
    </xf>
    <xf numFmtId="0" fontId="10" fillId="0" borderId="0" xfId="57" applyFont="1">
      <alignment vertical="center"/>
    </xf>
    <xf numFmtId="0" fontId="4" fillId="0" borderId="2" xfId="57" applyFont="1" applyFill="1" applyBorder="1" applyAlignment="1">
      <alignment horizontal="center" vertical="center"/>
    </xf>
    <xf numFmtId="179" fontId="2" fillId="0" borderId="2" xfId="57" applyNumberFormat="1" applyFont="1" applyFill="1" applyBorder="1" applyAlignment="1">
      <alignment horizontal="center" vertical="center"/>
    </xf>
    <xf numFmtId="179" fontId="2" fillId="0" borderId="2" xfId="52" applyNumberFormat="1" applyFont="1" applyFill="1" applyBorder="1" applyAlignment="1">
      <alignment horizontal="center" vertical="center"/>
    </xf>
    <xf numFmtId="0" fontId="2" fillId="0" borderId="2" xfId="52" applyFont="1" applyFill="1" applyBorder="1" applyAlignment="1">
      <alignment horizontal="left" vertical="center"/>
    </xf>
    <xf numFmtId="0" fontId="4" fillId="0" borderId="2" xfId="49" applyFont="1" applyFill="1" applyBorder="1" applyAlignment="1">
      <alignment horizontal="left" vertical="center" wrapText="1"/>
    </xf>
    <xf numFmtId="0" fontId="4" fillId="0" borderId="5" xfId="57" applyFont="1" applyBorder="1" applyAlignment="1">
      <alignment horizontal="center" vertical="center" wrapText="1"/>
    </xf>
    <xf numFmtId="179" fontId="11" fillId="0" borderId="2" xfId="0" applyNumberFormat="1" applyFont="1" applyFill="1" applyBorder="1" applyAlignment="1">
      <alignment horizontal="center" vertical="center"/>
    </xf>
    <xf numFmtId="0" fontId="4" fillId="0" borderId="2" xfId="50" applyFont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left" vertical="center" wrapText="1"/>
    </xf>
    <xf numFmtId="0" fontId="4" fillId="0" borderId="2" xfId="51" applyFont="1" applyFill="1" applyBorder="1" applyAlignment="1">
      <alignment horizontal="center" vertical="center"/>
    </xf>
    <xf numFmtId="0" fontId="4" fillId="0" borderId="6" xfId="57" applyFont="1" applyBorder="1" applyAlignment="1">
      <alignment horizontal="center" vertical="center"/>
    </xf>
    <xf numFmtId="0" fontId="4" fillId="0" borderId="8" xfId="57" applyFont="1" applyFill="1" applyBorder="1" applyAlignment="1">
      <alignment horizontal="center" vertical="center"/>
    </xf>
    <xf numFmtId="179" fontId="4" fillId="0" borderId="7" xfId="57" applyNumberFormat="1" applyFont="1" applyFill="1" applyBorder="1" applyAlignment="1">
      <alignment horizontal="center" vertical="center"/>
    </xf>
    <xf numFmtId="178" fontId="4" fillId="0" borderId="2" xfId="66" applyNumberFormat="1" applyFont="1" applyFill="1" applyBorder="1" applyAlignment="1" applyProtection="1">
      <alignment horizontal="center" vertical="center"/>
      <protection hidden="1"/>
    </xf>
    <xf numFmtId="0" fontId="4" fillId="0" borderId="2" xfId="57" applyFont="1" applyFill="1" applyBorder="1">
      <alignment vertical="center"/>
    </xf>
    <xf numFmtId="0" fontId="4" fillId="0" borderId="0" xfId="57" applyFont="1" applyFill="1" applyAlignment="1">
      <alignment horizontal="left" vertical="center" wrapText="1"/>
    </xf>
    <xf numFmtId="0" fontId="4" fillId="0" borderId="0" xfId="57" applyFont="1" applyFill="1" applyAlignment="1">
      <alignment horizontal="center" vertical="center" wrapText="1"/>
    </xf>
    <xf numFmtId="0" fontId="4" fillId="0" borderId="0" xfId="57" applyFont="1" applyFill="1" applyAlignment="1">
      <alignment horizontal="center" vertical="center"/>
    </xf>
    <xf numFmtId="0" fontId="6" fillId="0" borderId="0" xfId="57" applyFont="1" applyAlignment="1">
      <alignment horizontal="left" vertical="center" wrapText="1"/>
    </xf>
    <xf numFmtId="0" fontId="6" fillId="3" borderId="0" xfId="57" applyFont="1" applyFill="1" applyAlignment="1">
      <alignment horizontal="center" vertical="center"/>
    </xf>
    <xf numFmtId="0" fontId="3" fillId="3" borderId="0" xfId="57" applyFont="1" applyFill="1" applyAlignment="1">
      <alignment horizontal="center" vertical="center"/>
    </xf>
    <xf numFmtId="0" fontId="3" fillId="3" borderId="0" xfId="57" applyFont="1" applyFill="1">
      <alignment vertical="center"/>
    </xf>
    <xf numFmtId="49" fontId="4" fillId="0" borderId="2" xfId="57" applyNumberFormat="1" applyFont="1" applyBorder="1" applyAlignment="1">
      <alignment horizontal="left" vertical="center" wrapText="1"/>
    </xf>
    <xf numFmtId="49" fontId="4" fillId="0" borderId="6" xfId="57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179" fontId="4" fillId="0" borderId="7" xfId="57" applyNumberFormat="1" applyFont="1" applyBorder="1" applyAlignment="1" applyProtection="1">
      <alignment horizontal="center" vertical="center"/>
      <protection locked="0"/>
    </xf>
    <xf numFmtId="176" fontId="4" fillId="0" borderId="2" xfId="52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8" xfId="57" applyFont="1" applyBorder="1" applyAlignment="1">
      <alignment horizontal="center" vertical="center"/>
    </xf>
    <xf numFmtId="0" fontId="4" fillId="0" borderId="7" xfId="57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176" fontId="2" fillId="0" borderId="2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>
      <alignment vertical="center"/>
    </xf>
    <xf numFmtId="0" fontId="3" fillId="4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 applyProtection="1">
      <alignment horizontal="center" vertical="center"/>
      <protection locked="0"/>
    </xf>
    <xf numFmtId="176" fontId="4" fillId="0" borderId="2" xfId="0" applyNumberFormat="1" applyFont="1" applyBorder="1" applyAlignment="1" applyProtection="1">
      <alignment horizontal="center" vertical="center"/>
      <protection hidden="1"/>
    </xf>
    <xf numFmtId="0" fontId="0" fillId="2" borderId="0" xfId="0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179" fontId="2" fillId="0" borderId="0" xfId="0" applyNumberFormat="1" applyFont="1" applyFill="1">
      <alignment vertical="center"/>
    </xf>
    <xf numFmtId="179" fontId="12" fillId="0" borderId="0" xfId="0" applyNumberFormat="1" applyFont="1">
      <alignment vertical="center"/>
    </xf>
    <xf numFmtId="0" fontId="2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179" fontId="13" fillId="0" borderId="0" xfId="0" applyNumberFormat="1" applyFont="1" applyAlignment="1">
      <alignment horizontal="center" vertical="center"/>
    </xf>
    <xf numFmtId="0" fontId="4" fillId="0" borderId="1" xfId="52" applyFont="1" applyBorder="1" applyAlignment="1">
      <alignment horizontal="left" vertical="center" wrapText="1"/>
    </xf>
    <xf numFmtId="0" fontId="4" fillId="0" borderId="1" xfId="52" applyFont="1" applyFill="1" applyBorder="1" applyAlignment="1">
      <alignment horizontal="left" vertical="center" wrapText="1"/>
    </xf>
    <xf numFmtId="179" fontId="4" fillId="0" borderId="1" xfId="52" applyNumberFormat="1" applyFont="1" applyFill="1" applyBorder="1" applyAlignment="1">
      <alignment horizontal="right" vertical="center" wrapText="1"/>
    </xf>
    <xf numFmtId="0" fontId="4" fillId="0" borderId="1" xfId="52" applyFont="1" applyFill="1" applyBorder="1" applyAlignment="1">
      <alignment horizontal="right" vertical="center" wrapText="1"/>
    </xf>
    <xf numFmtId="179" fontId="12" fillId="0" borderId="0" xfId="52" applyNumberFormat="1" applyFont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79" fontId="6" fillId="0" borderId="2" xfId="52" applyNumberFormat="1" applyFont="1" applyFill="1" applyBorder="1" applyAlignment="1">
      <alignment horizontal="center" vertical="center"/>
    </xf>
    <xf numFmtId="179" fontId="4" fillId="0" borderId="2" xfId="52" applyNumberFormat="1" applyFont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>
      <alignment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7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 applyProtection="1">
      <alignment horizontal="center" vertical="center"/>
      <protection locked="0"/>
    </xf>
    <xf numFmtId="184" fontId="2" fillId="0" borderId="2" xfId="0" applyNumberFormat="1" applyFont="1" applyFill="1" applyBorder="1" applyAlignment="1">
      <alignment horizontal="center" vertical="center" wrapText="1"/>
    </xf>
    <xf numFmtId="185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52" applyFont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9" fontId="4" fillId="0" borderId="2" xfId="0" applyNumberFormat="1" applyFont="1" applyFill="1" applyBorder="1" applyAlignment="1">
      <alignment horizontal="center" vertical="center"/>
    </xf>
    <xf numFmtId="179" fontId="12" fillId="0" borderId="2" xfId="66" applyNumberFormat="1" applyFont="1" applyBorder="1" applyAlignment="1" applyProtection="1">
      <alignment horizontal="center" vertical="center"/>
      <protection hidden="1"/>
    </xf>
    <xf numFmtId="0" fontId="6" fillId="0" borderId="0" xfId="52" applyFont="1">
      <alignment vertical="center"/>
    </xf>
    <xf numFmtId="0" fontId="6" fillId="0" borderId="0" xfId="52" applyFont="1" applyAlignment="1">
      <alignment horizontal="left" vertical="center" wrapText="1"/>
    </xf>
    <xf numFmtId="0" fontId="6" fillId="0" borderId="0" xfId="52" applyFont="1" applyAlignment="1">
      <alignment horizontal="center" vertical="center"/>
    </xf>
    <xf numFmtId="0" fontId="3" fillId="0" borderId="0" xfId="52" applyFont="1" applyAlignment="1">
      <alignment horizontal="center" vertical="center"/>
    </xf>
    <xf numFmtId="179" fontId="3" fillId="0" borderId="0" xfId="52" applyNumberFormat="1" applyFont="1">
      <alignment vertical="center"/>
    </xf>
    <xf numFmtId="0" fontId="3" fillId="0" borderId="0" xfId="52" applyFont="1">
      <alignment vertical="center"/>
    </xf>
    <xf numFmtId="0" fontId="1" fillId="0" borderId="0" xfId="52" applyFont="1" applyAlignment="1">
      <alignment horizontal="center" vertical="center"/>
    </xf>
    <xf numFmtId="179" fontId="1" fillId="0" borderId="0" xfId="52" applyNumberFormat="1" applyFont="1" applyAlignment="1">
      <alignment horizontal="center" vertical="center"/>
    </xf>
    <xf numFmtId="179" fontId="4" fillId="0" borderId="1" xfId="52" applyNumberFormat="1" applyFont="1" applyBorder="1" applyAlignment="1">
      <alignment horizontal="right" vertical="center" wrapText="1"/>
    </xf>
    <xf numFmtId="0" fontId="4" fillId="0" borderId="1" xfId="52" applyFont="1" applyBorder="1" applyAlignment="1">
      <alignment horizontal="right" vertical="center" wrapText="1"/>
    </xf>
    <xf numFmtId="176" fontId="2" fillId="0" borderId="2" xfId="52" applyNumberFormat="1" applyFont="1" applyBorder="1" applyAlignment="1">
      <alignment horizontal="center" vertical="center"/>
    </xf>
    <xf numFmtId="179" fontId="4" fillId="0" borderId="2" xfId="52" applyNumberFormat="1" applyFont="1" applyBorder="1" applyAlignment="1">
      <alignment horizontal="center" vertical="center" wrapText="1"/>
    </xf>
    <xf numFmtId="0" fontId="4" fillId="3" borderId="2" xfId="52" applyFont="1" applyFill="1" applyBorder="1" applyAlignment="1">
      <alignment horizontal="center" vertical="center" wrapText="1"/>
    </xf>
    <xf numFmtId="176" fontId="2" fillId="3" borderId="2" xfId="52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79" fontId="2" fillId="3" borderId="2" xfId="0" applyNumberFormat="1" applyFont="1" applyFill="1" applyBorder="1" applyAlignment="1" applyProtection="1">
      <alignment horizontal="center" vertical="center"/>
      <protection locked="0"/>
    </xf>
    <xf numFmtId="176" fontId="2" fillId="3" borderId="2" xfId="52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17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184" fontId="2" fillId="3" borderId="2" xfId="0" applyNumberFormat="1" applyFont="1" applyFill="1" applyBorder="1" applyAlignment="1">
      <alignment horizontal="center" vertical="center"/>
    </xf>
    <xf numFmtId="1" fontId="9" fillId="3" borderId="5" xfId="0" applyNumberFormat="1" applyFont="1" applyFill="1" applyBorder="1" applyAlignment="1">
      <alignment horizontal="center" vertical="center" wrapText="1"/>
    </xf>
    <xf numFmtId="0" fontId="4" fillId="0" borderId="2" xfId="52" applyFont="1" applyBorder="1" applyAlignment="1">
      <alignment horizontal="center" vertical="center"/>
    </xf>
    <xf numFmtId="0" fontId="4" fillId="0" borderId="5" xfId="52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76" fontId="0" fillId="0" borderId="0" xfId="0" applyNumberForma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179" fontId="6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 wrapText="1"/>
    </xf>
    <xf numFmtId="0" fontId="6" fillId="0" borderId="2" xfId="5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79" fontId="4" fillId="0" borderId="2" xfId="0" applyNumberFormat="1" applyFont="1" applyBorder="1" applyAlignment="1">
      <alignment horizontal="center" vertical="center"/>
    </xf>
    <xf numFmtId="179" fontId="4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2" xfId="52" applyFont="1" applyFill="1" applyBorder="1">
      <alignment vertical="center"/>
    </xf>
    <xf numFmtId="1" fontId="4" fillId="0" borderId="2" xfId="0" applyNumberFormat="1" applyFont="1" applyBorder="1" applyAlignment="1">
      <alignment horizontal="center" vertical="center"/>
    </xf>
    <xf numFmtId="17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177" fontId="4" fillId="0" borderId="2" xfId="0" applyNumberFormat="1" applyFont="1" applyBorder="1" applyAlignment="1">
      <alignment horizontal="center" vertical="center"/>
    </xf>
    <xf numFmtId="182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6" fillId="2" borderId="0" xfId="52" applyFont="1" applyFill="1">
      <alignment vertical="center"/>
    </xf>
    <xf numFmtId="0" fontId="6" fillId="5" borderId="0" xfId="52" applyFont="1" applyFill="1">
      <alignment vertical="center"/>
    </xf>
    <xf numFmtId="0" fontId="6" fillId="6" borderId="0" xfId="52" applyFont="1" applyFill="1">
      <alignment vertical="center"/>
    </xf>
    <xf numFmtId="0" fontId="6" fillId="0" borderId="0" xfId="52" applyFont="1" applyFill="1">
      <alignment vertical="center"/>
    </xf>
    <xf numFmtId="0" fontId="6" fillId="0" borderId="0" xfId="52" applyFont="1" applyFill="1" applyAlignment="1">
      <alignment vertical="center" wrapText="1"/>
    </xf>
    <xf numFmtId="0" fontId="6" fillId="0" borderId="0" xfId="52" applyFont="1" applyFill="1" applyAlignment="1">
      <alignment horizontal="center" vertical="center"/>
    </xf>
    <xf numFmtId="179" fontId="6" fillId="0" borderId="0" xfId="52" applyNumberFormat="1" applyFont="1" applyFill="1">
      <alignment vertical="center"/>
    </xf>
    <xf numFmtId="0" fontId="4" fillId="0" borderId="0" xfId="52" applyFont="1">
      <alignment vertical="center"/>
    </xf>
    <xf numFmtId="0" fontId="7" fillId="0" borderId="0" xfId="52" applyFont="1" applyFill="1" applyAlignment="1">
      <alignment horizontal="center" vertical="center"/>
    </xf>
    <xf numFmtId="179" fontId="7" fillId="0" borderId="0" xfId="52" applyNumberFormat="1" applyFont="1" applyFill="1" applyAlignment="1">
      <alignment horizontal="center" vertical="center"/>
    </xf>
    <xf numFmtId="0" fontId="4" fillId="0" borderId="2" xfId="52" applyFont="1" applyFill="1" applyBorder="1" applyAlignment="1">
      <alignment horizontal="left" vertical="center" wrapText="1"/>
    </xf>
    <xf numFmtId="2" fontId="4" fillId="0" borderId="2" xfId="52" applyNumberFormat="1" applyFont="1" applyFill="1" applyBorder="1" applyAlignment="1">
      <alignment horizontal="center" vertical="center"/>
    </xf>
    <xf numFmtId="179" fontId="4" fillId="0" borderId="2" xfId="52" applyNumberFormat="1" applyFont="1" applyFill="1" applyBorder="1" applyAlignment="1" applyProtection="1">
      <alignment horizontal="center" vertical="center" wrapText="1"/>
      <protection locked="0"/>
    </xf>
    <xf numFmtId="179" fontId="4" fillId="0" borderId="2" xfId="52" applyNumberFormat="1" applyFont="1" applyFill="1" applyBorder="1" applyAlignment="1" applyProtection="1">
      <alignment horizontal="center" vertical="center"/>
      <protection locked="0"/>
    </xf>
    <xf numFmtId="179" fontId="4" fillId="0" borderId="2" xfId="54" applyNumberFormat="1" applyFont="1" applyFill="1" applyBorder="1" applyAlignment="1">
      <alignment vertical="center" wrapText="1"/>
    </xf>
    <xf numFmtId="179" fontId="4" fillId="0" borderId="2" xfId="54" applyNumberFormat="1" applyFont="1" applyFill="1" applyBorder="1" applyAlignment="1">
      <alignment horizontal="center" vertical="center"/>
    </xf>
    <xf numFmtId="2" fontId="4" fillId="0" borderId="2" xfId="52" applyNumberFormat="1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1" fontId="4" fillId="0" borderId="2" xfId="52" applyNumberFormat="1" applyFont="1" applyFill="1" applyBorder="1" applyAlignment="1">
      <alignment horizontal="center" vertical="center"/>
    </xf>
    <xf numFmtId="179" fontId="4" fillId="0" borderId="2" xfId="52" applyNumberFormat="1" applyFont="1" applyFill="1" applyBorder="1" applyAlignment="1">
      <alignment vertical="center" wrapText="1"/>
    </xf>
    <xf numFmtId="186" fontId="4" fillId="0" borderId="2" xfId="57" applyNumberFormat="1" applyFont="1" applyFill="1" applyBorder="1" applyAlignment="1">
      <alignment horizontal="center" vertical="center"/>
    </xf>
    <xf numFmtId="0" fontId="6" fillId="2" borderId="0" xfId="52" applyFont="1" applyFill="1" applyProtection="1">
      <alignment vertical="center"/>
    </xf>
    <xf numFmtId="0" fontId="6" fillId="3" borderId="0" xfId="52" applyFont="1" applyFill="1" applyProtection="1">
      <alignment vertical="center"/>
    </xf>
    <xf numFmtId="0" fontId="6" fillId="0" borderId="0" xfId="52" applyFont="1" applyProtection="1">
      <alignment vertical="center"/>
    </xf>
    <xf numFmtId="0" fontId="6" fillId="0" borderId="0" xfId="52" applyFont="1" applyFill="1" applyProtection="1">
      <alignment vertical="center"/>
    </xf>
    <xf numFmtId="0" fontId="6" fillId="0" borderId="0" xfId="52" applyFont="1" applyFill="1" applyAlignment="1" applyProtection="1">
      <alignment vertical="center" wrapText="1"/>
    </xf>
    <xf numFmtId="0" fontId="6" fillId="0" borderId="0" xfId="52" applyFont="1" applyFill="1" applyAlignment="1" applyProtection="1">
      <alignment horizontal="center" vertical="center"/>
    </xf>
    <xf numFmtId="179" fontId="6" fillId="0" borderId="0" xfId="52" applyNumberFormat="1" applyFont="1" applyFill="1" applyAlignment="1" applyProtection="1">
      <alignment horizontal="center" vertical="center"/>
    </xf>
    <xf numFmtId="0" fontId="6" fillId="0" borderId="0" xfId="52" applyFont="1" applyAlignment="1" applyProtection="1">
      <alignment vertical="center" wrapText="1"/>
    </xf>
    <xf numFmtId="0" fontId="7" fillId="0" borderId="0" xfId="52" applyFont="1" applyAlignment="1" applyProtection="1">
      <alignment horizontal="center" vertical="center"/>
    </xf>
    <xf numFmtId="0" fontId="7" fillId="0" borderId="0" xfId="52" applyFont="1" applyFill="1" applyAlignment="1" applyProtection="1">
      <alignment horizontal="center" vertical="center"/>
    </xf>
    <xf numFmtId="179" fontId="7" fillId="0" borderId="0" xfId="52" applyNumberFormat="1" applyFont="1" applyFill="1" applyAlignment="1" applyProtection="1">
      <alignment horizontal="center" vertical="center"/>
    </xf>
    <xf numFmtId="0" fontId="4" fillId="0" borderId="1" xfId="52" applyFont="1" applyBorder="1" applyAlignment="1" applyProtection="1">
      <alignment horizontal="left" vertical="center" wrapText="1"/>
    </xf>
    <xf numFmtId="0" fontId="4" fillId="0" borderId="1" xfId="52" applyFont="1" applyFill="1" applyBorder="1" applyAlignment="1" applyProtection="1">
      <alignment horizontal="left" vertical="center" wrapText="1"/>
    </xf>
    <xf numFmtId="179" fontId="4" fillId="0" borderId="1" xfId="52" applyNumberFormat="1" applyFont="1" applyFill="1" applyBorder="1" applyAlignment="1" applyProtection="1">
      <alignment horizontal="right" vertical="center" wrapText="1"/>
    </xf>
    <xf numFmtId="0" fontId="4" fillId="0" borderId="1" xfId="52" applyFont="1" applyFill="1" applyBorder="1" applyAlignment="1" applyProtection="1">
      <alignment horizontal="right" vertical="center" wrapText="1"/>
    </xf>
    <xf numFmtId="179" fontId="4" fillId="0" borderId="0" xfId="52" applyNumberFormat="1" applyFont="1" applyFill="1" applyAlignment="1" applyProtection="1">
      <alignment horizontal="right" vertical="center" wrapText="1"/>
    </xf>
    <xf numFmtId="0" fontId="4" fillId="0" borderId="2" xfId="52" applyFont="1" applyBorder="1" applyAlignment="1" applyProtection="1">
      <alignment horizontal="center" vertical="center" wrapText="1"/>
    </xf>
    <xf numFmtId="0" fontId="4" fillId="0" borderId="2" xfId="52" applyFont="1" applyFill="1" applyBorder="1" applyAlignment="1" applyProtection="1">
      <alignment horizontal="center" vertical="center" wrapText="1"/>
    </xf>
    <xf numFmtId="179" fontId="4" fillId="0" borderId="2" xfId="52" applyNumberFormat="1" applyFont="1" applyFill="1" applyBorder="1" applyAlignment="1" applyProtection="1">
      <alignment horizontal="center" vertical="center" wrapText="1"/>
    </xf>
    <xf numFmtId="0" fontId="4" fillId="0" borderId="2" xfId="52" applyFont="1" applyFill="1" applyBorder="1" applyAlignment="1" applyProtection="1">
      <alignment vertical="center" wrapText="1"/>
    </xf>
    <xf numFmtId="0" fontId="4" fillId="0" borderId="2" xfId="52" applyFont="1" applyFill="1" applyBorder="1" applyAlignment="1" applyProtection="1">
      <alignment horizontal="center" vertical="center"/>
    </xf>
    <xf numFmtId="179" fontId="4" fillId="0" borderId="2" xfId="52" applyNumberFormat="1" applyFont="1" applyFill="1" applyBorder="1" applyAlignment="1" applyProtection="1">
      <alignment horizontal="center" vertical="center"/>
    </xf>
    <xf numFmtId="176" fontId="4" fillId="0" borderId="2" xfId="52" applyNumberFormat="1" applyFont="1" applyFill="1" applyBorder="1" applyAlignment="1" applyProtection="1">
      <alignment horizontal="center" vertical="center"/>
    </xf>
    <xf numFmtId="179" fontId="6" fillId="0" borderId="2" xfId="52" applyNumberFormat="1" applyFont="1" applyFill="1" applyBorder="1" applyAlignment="1" applyProtection="1">
      <alignment horizontal="center" vertical="center"/>
    </xf>
    <xf numFmtId="1" fontId="4" fillId="0" borderId="2" xfId="52" applyNumberFormat="1" applyFont="1" applyFill="1" applyBorder="1" applyAlignment="1" applyProtection="1">
      <alignment horizontal="center" vertical="center"/>
    </xf>
    <xf numFmtId="0" fontId="4" fillId="0" borderId="2" xfId="54" applyFont="1" applyFill="1" applyBorder="1" applyAlignment="1" applyProtection="1">
      <alignment vertical="center" wrapText="1"/>
    </xf>
    <xf numFmtId="0" fontId="4" fillId="0" borderId="2" xfId="52" applyFont="1" applyFill="1" applyBorder="1" applyAlignment="1" applyProtection="1">
      <alignment horizontal="left" vertical="center"/>
    </xf>
    <xf numFmtId="176" fontId="4" fillId="0" borderId="2" xfId="59" applyNumberFormat="1" applyFont="1" applyFill="1" applyBorder="1" applyAlignment="1" applyProtection="1">
      <alignment horizontal="center" vertical="center"/>
    </xf>
    <xf numFmtId="176" fontId="4" fillId="0" borderId="2" xfId="59" applyNumberFormat="1" applyFont="1" applyFill="1" applyBorder="1" applyAlignment="1" applyProtection="1">
      <alignment horizontal="left" vertical="center" wrapText="1"/>
    </xf>
    <xf numFmtId="0" fontId="4" fillId="0" borderId="2" xfId="52" applyFont="1" applyFill="1" applyBorder="1" applyAlignment="1" applyProtection="1">
      <alignment horizontal="left" vertical="center" wrapText="1"/>
    </xf>
    <xf numFmtId="2" fontId="4" fillId="0" borderId="2" xfId="52" applyNumberFormat="1" applyFont="1" applyFill="1" applyBorder="1" applyAlignment="1" applyProtection="1">
      <alignment horizontal="center" vertical="center"/>
    </xf>
    <xf numFmtId="0" fontId="6" fillId="0" borderId="2" xfId="52" applyFont="1" applyFill="1" applyBorder="1" applyAlignment="1" applyProtection="1">
      <alignment horizontal="center" vertical="center"/>
    </xf>
    <xf numFmtId="0" fontId="6" fillId="0" borderId="2" xfId="52" applyFont="1" applyFill="1" applyBorder="1" applyProtection="1">
      <alignment vertical="center"/>
    </xf>
    <xf numFmtId="176" fontId="6" fillId="0" borderId="0" xfId="52" applyNumberFormat="1" applyFont="1" applyProtection="1">
      <alignment vertical="center"/>
    </xf>
    <xf numFmtId="0" fontId="15" fillId="0" borderId="2" xfId="67" applyFont="1" applyFill="1" applyBorder="1" applyAlignment="1" applyProtection="1">
      <alignment horizontal="left" vertical="center" wrapText="1"/>
    </xf>
    <xf numFmtId="179" fontId="15" fillId="0" borderId="2" xfId="61" applyNumberFormat="1" applyFont="1" applyFill="1" applyBorder="1" applyAlignment="1" applyProtection="1">
      <alignment horizontal="center" vertical="center"/>
    </xf>
    <xf numFmtId="0" fontId="4" fillId="0" borderId="6" xfId="52" applyFont="1" applyBorder="1" applyAlignment="1" applyProtection="1">
      <alignment horizontal="center" vertical="center"/>
    </xf>
    <xf numFmtId="0" fontId="4" fillId="0" borderId="8" xfId="52" applyFont="1" applyFill="1" applyBorder="1" applyAlignment="1" applyProtection="1">
      <alignment horizontal="center" vertical="center"/>
    </xf>
    <xf numFmtId="179" fontId="4" fillId="0" borderId="7" xfId="52" applyNumberFormat="1" applyFont="1" applyFill="1" applyBorder="1" applyAlignment="1" applyProtection="1">
      <alignment horizontal="center" vertical="center"/>
    </xf>
    <xf numFmtId="179" fontId="4" fillId="0" borderId="2" xfId="66" applyNumberFormat="1" applyFont="1" applyFill="1" applyBorder="1" applyAlignment="1" applyProtection="1">
      <alignment horizontal="center" vertical="center"/>
      <protection hidden="1"/>
    </xf>
    <xf numFmtId="178" fontId="4" fillId="0" borderId="0" xfId="66" applyNumberFormat="1" applyFont="1" applyFill="1" applyBorder="1" applyAlignment="1" applyProtection="1">
      <alignment horizontal="center" vertical="center"/>
      <protection hidden="1"/>
    </xf>
    <xf numFmtId="176" fontId="4" fillId="0" borderId="2" xfId="59" applyNumberFormat="1" applyFont="1" applyBorder="1" applyAlignment="1">
      <alignment horizontal="center" vertical="center"/>
    </xf>
    <xf numFmtId="176" fontId="4" fillId="0" borderId="2" xfId="59" applyNumberFormat="1" applyFont="1" applyBorder="1" applyAlignment="1">
      <alignment horizontal="left" vertical="center" wrapText="1"/>
    </xf>
    <xf numFmtId="180" fontId="2" fillId="0" borderId="2" xfId="52" applyNumberFormat="1" applyFont="1" applyBorder="1" applyAlignment="1">
      <alignment horizontal="center" vertical="center"/>
    </xf>
    <xf numFmtId="179" fontId="2" fillId="0" borderId="2" xfId="52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79" fontId="2" fillId="0" borderId="2" xfId="52" applyNumberFormat="1" applyFont="1" applyBorder="1" applyAlignment="1" applyProtection="1">
      <alignment horizontal="center" vertical="center"/>
      <protection locked="0"/>
    </xf>
    <xf numFmtId="2" fontId="2" fillId="0" borderId="2" xfId="52" applyNumberFormat="1" applyFont="1" applyFill="1" applyBorder="1" applyAlignment="1">
      <alignment horizontal="center" vertical="center"/>
    </xf>
    <xf numFmtId="0" fontId="4" fillId="0" borderId="6" xfId="52" applyFont="1" applyBorder="1" applyAlignment="1">
      <alignment horizontal="center" vertical="center"/>
    </xf>
    <xf numFmtId="0" fontId="4" fillId="0" borderId="8" xfId="52" applyFont="1" applyBorder="1" applyAlignment="1">
      <alignment horizontal="center" vertical="center"/>
    </xf>
    <xf numFmtId="0" fontId="4" fillId="0" borderId="7" xfId="52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87" fontId="4" fillId="0" borderId="2" xfId="59" applyNumberFormat="1" applyFont="1" applyBorder="1" applyAlignment="1">
      <alignment horizontal="center" vertical="center"/>
    </xf>
    <xf numFmtId="184" fontId="2" fillId="0" borderId="2" xfId="52" applyNumberFormat="1" applyFont="1" applyBorder="1" applyAlignment="1">
      <alignment horizontal="center" vertical="center"/>
    </xf>
    <xf numFmtId="187" fontId="4" fillId="0" borderId="2" xfId="59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wrapText="1"/>
    </xf>
    <xf numFmtId="1" fontId="2" fillId="3" borderId="2" xfId="52" applyNumberFormat="1" applyFont="1" applyFill="1" applyBorder="1" applyAlignment="1">
      <alignment horizontal="center" vertical="center"/>
    </xf>
    <xf numFmtId="179" fontId="4" fillId="3" borderId="2" xfId="0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/>
    </xf>
    <xf numFmtId="1" fontId="2" fillId="0" borderId="2" xfId="52" applyNumberFormat="1" applyFont="1" applyBorder="1" applyAlignment="1">
      <alignment horizontal="center" vertical="center"/>
    </xf>
    <xf numFmtId="18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7" fillId="0" borderId="0" xfId="52" applyFont="1" applyAlignment="1">
      <alignment horizontal="center" vertical="center"/>
    </xf>
    <xf numFmtId="176" fontId="4" fillId="0" borderId="2" xfId="59" applyNumberFormat="1" applyFont="1" applyBorder="1" applyAlignment="1">
      <alignment vertical="center"/>
    </xf>
    <xf numFmtId="179" fontId="4" fillId="0" borderId="2" xfId="59" applyNumberFormat="1" applyFont="1" applyBorder="1" applyAlignment="1" applyProtection="1">
      <alignment horizontal="center" vertical="center"/>
      <protection locked="0"/>
    </xf>
    <xf numFmtId="187" fontId="6" fillId="0" borderId="0" xfId="52" applyNumberFormat="1" applyFont="1">
      <alignment vertical="center"/>
    </xf>
    <xf numFmtId="176" fontId="4" fillId="0" borderId="2" xfId="59" applyNumberFormat="1" applyFont="1" applyBorder="1" applyAlignment="1">
      <alignment vertical="center" wrapText="1"/>
    </xf>
    <xf numFmtId="179" fontId="4" fillId="0" borderId="2" xfId="52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 wrapText="1"/>
    </xf>
    <xf numFmtId="184" fontId="4" fillId="3" borderId="2" xfId="0" applyNumberFormat="1" applyFont="1" applyFill="1" applyBorder="1" applyAlignment="1">
      <alignment horizontal="center" vertical="center" wrapText="1"/>
    </xf>
    <xf numFmtId="176" fontId="4" fillId="3" borderId="2" xfId="52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184" fontId="4" fillId="0" borderId="2" xfId="0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52" applyFont="1" applyFill="1" applyAlignment="1">
      <alignment horizontal="center" vertical="center"/>
    </xf>
    <xf numFmtId="0" fontId="1" fillId="0" borderId="0" xfId="52" applyFont="1" applyFill="1" applyAlignment="1">
      <alignment horizontal="center" vertical="center"/>
    </xf>
    <xf numFmtId="0" fontId="2" fillId="0" borderId="3" xfId="52" applyFont="1" applyBorder="1" applyAlignment="1">
      <alignment horizontal="center" vertical="center" wrapText="1"/>
    </xf>
    <xf numFmtId="0" fontId="2" fillId="0" borderId="2" xfId="52" applyFont="1" applyFill="1" applyBorder="1" applyAlignment="1">
      <alignment horizontal="center" vertical="center"/>
    </xf>
    <xf numFmtId="0" fontId="2" fillId="0" borderId="4" xfId="52" applyFont="1" applyBorder="1" applyAlignment="1">
      <alignment horizontal="center" vertical="center" wrapText="1"/>
    </xf>
    <xf numFmtId="180" fontId="2" fillId="0" borderId="2" xfId="5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  <cellStyle name="常规 15" xfId="50"/>
    <cellStyle name="常规 16" xfId="51"/>
    <cellStyle name="常规 2" xfId="52"/>
    <cellStyle name="常规 2 10 2" xfId="53"/>
    <cellStyle name="常规 2 2" xfId="54"/>
    <cellStyle name="常规 26 2" xfId="55"/>
    <cellStyle name="常规 27" xfId="56"/>
    <cellStyle name="常规 3" xfId="57"/>
    <cellStyle name="常规 3 2" xfId="58"/>
    <cellStyle name="常规 3 2 2" xfId="59"/>
    <cellStyle name="常规 3 3" xfId="60"/>
    <cellStyle name="常规 4" xfId="61"/>
    <cellStyle name="常规 5" xfId="62"/>
    <cellStyle name="常规 6" xfId="63"/>
    <cellStyle name="常规 7" xfId="64"/>
    <cellStyle name="常规 8" xfId="65"/>
    <cellStyle name="常规_Sheet1" xfId="66"/>
    <cellStyle name="常规_附件2：养护工程清单（2015补充）" xfId="67"/>
    <cellStyle name="常规_Sheet11" xfId="6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sharedStrings" Target="sharedStrings.xml"/><Relationship Id="rId27" Type="http://schemas.openxmlformats.org/officeDocument/2006/relationships/theme" Target="theme/theme1.xml"/><Relationship Id="rId26" Type="http://schemas.openxmlformats.org/officeDocument/2006/relationships/externalLink" Target="externalLinks/externalLink1.xml"/><Relationship Id="rId25" Type="http://schemas.openxmlformats.org/officeDocument/2006/relationships/customXml" Target="../customXml/item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8201;&#27014;&#27827;&#30452;&#28192;&#27835;&#29702;&#24037;&#31243;\&#20013;&#30452;&#28192;-&#25253;&#21578;\S09036&#26124;&#24179;&#21306;&#28201;&#27014;&#27827;&#25903;&#27969;&#20013;&#30452;&#28192;&#27835;&#29702;&#24037;&#31243;&#21021;&#27493;&#35774;&#35745;&#27010;&#31639;&#35780;&#23457;&#31295;7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审对比表 (2)"/>
      <sheetName val="评审对比表"/>
      <sheetName val="与批复对比"/>
      <sheetName val="总表"/>
      <sheetName val="1 渠道工程"/>
      <sheetName val="2桥梁工程"/>
      <sheetName val="3景观工程"/>
      <sheetName val="4节制闸"/>
      <sheetName val="4橡胶坝"/>
      <sheetName val="5污水管线"/>
      <sheetName val="6管理房"/>
      <sheetName val="7绿化工程"/>
      <sheetName val="8金结"/>
      <sheetName val="9水机"/>
      <sheetName val="10电气"/>
      <sheetName val="11自动化"/>
      <sheetName val="水保"/>
      <sheetName val="环保"/>
      <sheetName val="11地下管线改移"/>
      <sheetName val="水保费"/>
      <sheetName val="环评费"/>
      <sheetName val="电缆单价"/>
      <sheetName val="绿化材料价"/>
      <sheetName val="2010-05"/>
      <sheetName val="建设单位管理费"/>
      <sheetName val="前期工作工程勘察收费"/>
      <sheetName val="勘察设计判断"/>
      <sheetName val="勘察"/>
      <sheetName val="设计"/>
      <sheetName val="前期工作咨询"/>
      <sheetName val="工程监理费"/>
      <sheetName val="招标代理服务收费"/>
      <sheetName val="施工人员意外伤害保险费"/>
      <sheetName val="单位"/>
      <sheetName val="常用项目"/>
      <sheetName val="报出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view="pageBreakPreview" zoomScaleNormal="100" workbookViewId="0">
      <selection activeCell="H19" sqref="H19"/>
    </sheetView>
  </sheetViews>
  <sheetFormatPr defaultColWidth="9" defaultRowHeight="14.25" outlineLevelCol="7"/>
  <cols>
    <col min="1" max="2" width="4.625" customWidth="1"/>
    <col min="3" max="3" width="25.75" customWidth="1"/>
    <col min="4" max="7" width="9.375" customWidth="1"/>
    <col min="8" max="8" width="10.625" customWidth="1"/>
    <col min="9" max="9" width="9.375"/>
  </cols>
  <sheetData>
    <row r="1" ht="35.1" customHeight="1" spans="1:8">
      <c r="A1" s="145" t="s">
        <v>0</v>
      </c>
      <c r="B1" s="145"/>
      <c r="C1" s="145"/>
      <c r="D1" s="145"/>
      <c r="E1" s="145"/>
      <c r="F1" s="145"/>
      <c r="G1" s="145"/>
      <c r="H1" s="145"/>
    </row>
    <row r="2" ht="35.1" customHeight="1" spans="1:8">
      <c r="A2" s="348" t="s">
        <v>1</v>
      </c>
      <c r="B2" s="348"/>
      <c r="C2" s="348"/>
      <c r="D2" s="348"/>
      <c r="E2" s="348"/>
      <c r="F2" s="348"/>
      <c r="G2" s="349" t="s">
        <v>2</v>
      </c>
      <c r="H2" s="349"/>
    </row>
    <row r="3" ht="50.45" customHeight="1" spans="1:8">
      <c r="A3" s="350" t="s">
        <v>3</v>
      </c>
      <c r="B3" s="351" t="s">
        <v>4</v>
      </c>
      <c r="C3" s="351" t="s">
        <v>5</v>
      </c>
      <c r="D3" s="351" t="s">
        <v>6</v>
      </c>
      <c r="E3" s="351" t="s">
        <v>7</v>
      </c>
      <c r="F3" s="351" t="s">
        <v>8</v>
      </c>
      <c r="G3" s="351" t="s">
        <v>9</v>
      </c>
      <c r="H3" s="352" t="s">
        <v>10</v>
      </c>
    </row>
    <row r="4" ht="27" customHeight="1" spans="1:8">
      <c r="A4" s="353"/>
      <c r="B4" s="142"/>
      <c r="C4" s="142"/>
      <c r="D4" s="142" t="s">
        <v>11</v>
      </c>
      <c r="E4" s="142" t="s">
        <v>11</v>
      </c>
      <c r="F4" s="142" t="s">
        <v>11</v>
      </c>
      <c r="G4" s="142" t="s">
        <v>11</v>
      </c>
      <c r="H4" s="354" t="s">
        <v>11</v>
      </c>
    </row>
    <row r="5" ht="60.6" customHeight="1" spans="1:8">
      <c r="A5" s="353">
        <v>1</v>
      </c>
      <c r="B5" s="148" t="s">
        <v>12</v>
      </c>
      <c r="C5" s="149" t="s">
        <v>13</v>
      </c>
      <c r="D5" s="142">
        <f>'工程量清单汇总表（道路日常养护）'!D4</f>
        <v>0</v>
      </c>
      <c r="E5" s="142">
        <f>'工程量清单汇总表（隧道机电设施维护）'!D4</f>
        <v>0</v>
      </c>
      <c r="F5" s="142">
        <f>'工程量清单汇总表（交通安全设施维护）'!D4</f>
        <v>0</v>
      </c>
      <c r="G5" s="142">
        <f>'工程量清单汇总表 （绿化日常管护）'!D4</f>
        <v>0</v>
      </c>
      <c r="H5" s="354">
        <f>D5+E5+F5+G5</f>
        <v>0</v>
      </c>
    </row>
    <row r="6" ht="35.1" customHeight="1" spans="1:8">
      <c r="A6" s="353">
        <v>2</v>
      </c>
      <c r="B6" s="148"/>
      <c r="C6" s="149" t="s">
        <v>14</v>
      </c>
      <c r="D6" s="142">
        <f>'工程量清单汇总表（道路日常养护）'!D5</f>
        <v>0</v>
      </c>
      <c r="E6" s="142"/>
      <c r="F6" s="142"/>
      <c r="G6" s="142"/>
      <c r="H6" s="354">
        <f t="shared" ref="H6:H19" si="0">D6+E6+F6+G6</f>
        <v>0</v>
      </c>
    </row>
    <row r="7" ht="35.1" customHeight="1" spans="1:8">
      <c r="A7" s="353">
        <v>3</v>
      </c>
      <c r="B7" s="148"/>
      <c r="C7" s="149" t="s">
        <v>15</v>
      </c>
      <c r="D7" s="142">
        <f>'工程量清单汇总表（道路日常养护）'!D6</f>
        <v>0</v>
      </c>
      <c r="E7" s="142"/>
      <c r="F7" s="142"/>
      <c r="G7" s="142"/>
      <c r="H7" s="354">
        <f t="shared" si="0"/>
        <v>0</v>
      </c>
    </row>
    <row r="8" ht="35.1" customHeight="1" spans="1:8">
      <c r="A8" s="353">
        <v>4</v>
      </c>
      <c r="B8" s="148"/>
      <c r="C8" s="149" t="s">
        <v>16</v>
      </c>
      <c r="D8" s="142">
        <f>'工程量清单汇总表（道路日常养护）'!D7</f>
        <v>0</v>
      </c>
      <c r="E8" s="142"/>
      <c r="F8" s="142"/>
      <c r="G8" s="142"/>
      <c r="H8" s="354">
        <f t="shared" si="0"/>
        <v>0</v>
      </c>
    </row>
    <row r="9" ht="35.1" customHeight="1" spans="1:8">
      <c r="A9" s="353">
        <v>5</v>
      </c>
      <c r="B9" s="148"/>
      <c r="C9" s="149" t="s">
        <v>17</v>
      </c>
      <c r="D9" s="142">
        <f>'工程量清单汇总表（道路日常养护）'!D8</f>
        <v>0</v>
      </c>
      <c r="E9" s="142">
        <f>E5</f>
        <v>0</v>
      </c>
      <c r="F9" s="142">
        <f>F5</f>
        <v>0</v>
      </c>
      <c r="G9" s="142">
        <f>G5</f>
        <v>0</v>
      </c>
      <c r="H9" s="354">
        <f t="shared" si="0"/>
        <v>0</v>
      </c>
    </row>
    <row r="10" ht="74.1" customHeight="1" spans="1:8">
      <c r="A10" s="353">
        <v>6</v>
      </c>
      <c r="B10" s="148" t="s">
        <v>18</v>
      </c>
      <c r="C10" s="149" t="s">
        <v>19</v>
      </c>
      <c r="D10" s="142">
        <f>'工程量清单汇总表（道路日常养护）'!D9</f>
        <v>0</v>
      </c>
      <c r="E10" s="142">
        <f>'工程量清单汇总表（隧道机电设施维护）'!D5</f>
        <v>0</v>
      </c>
      <c r="F10" s="142">
        <f>'工程量清单汇总表（交通安全设施维护）'!D5</f>
        <v>0</v>
      </c>
      <c r="G10" s="142">
        <f>'工程量清单汇总表 （绿化日常管护）'!D5</f>
        <v>0</v>
      </c>
      <c r="H10" s="354">
        <f t="shared" si="0"/>
        <v>0</v>
      </c>
    </row>
    <row r="11" ht="35.1" customHeight="1" spans="1:8">
      <c r="A11" s="353">
        <v>7</v>
      </c>
      <c r="B11" s="148"/>
      <c r="C11" s="149" t="s">
        <v>20</v>
      </c>
      <c r="D11" s="142">
        <f>'工程量清单汇总表（道路日常养护）'!D10</f>
        <v>0</v>
      </c>
      <c r="E11" s="142"/>
      <c r="F11" s="142"/>
      <c r="G11" s="142"/>
      <c r="H11" s="354">
        <f t="shared" si="0"/>
        <v>0</v>
      </c>
    </row>
    <row r="12" ht="35.1" customHeight="1" spans="1:8">
      <c r="A12" s="353">
        <v>8</v>
      </c>
      <c r="B12" s="148"/>
      <c r="C12" s="149" t="s">
        <v>21</v>
      </c>
      <c r="D12" s="142">
        <f>'工程量清单汇总表（道路日常养护）'!D11</f>
        <v>0</v>
      </c>
      <c r="E12" s="142"/>
      <c r="F12" s="142"/>
      <c r="G12" s="142"/>
      <c r="H12" s="354">
        <f t="shared" si="0"/>
        <v>0</v>
      </c>
    </row>
    <row r="13" ht="35.1" customHeight="1" spans="1:8">
      <c r="A13" s="353">
        <v>9</v>
      </c>
      <c r="B13" s="148"/>
      <c r="C13" s="149" t="s">
        <v>22</v>
      </c>
      <c r="D13" s="142">
        <f>'工程量清单汇总表（道路日常养护）'!D12</f>
        <v>0</v>
      </c>
      <c r="E13" s="142">
        <f>E10</f>
        <v>0</v>
      </c>
      <c r="F13" s="142">
        <f>F10</f>
        <v>0</v>
      </c>
      <c r="G13" s="142">
        <f>G10</f>
        <v>0</v>
      </c>
      <c r="H13" s="354">
        <f t="shared" si="0"/>
        <v>0</v>
      </c>
    </row>
    <row r="14" ht="35.1" customHeight="1" spans="1:8">
      <c r="A14" s="353">
        <v>10</v>
      </c>
      <c r="B14" s="156" t="s">
        <v>23</v>
      </c>
      <c r="C14" s="156"/>
      <c r="D14" s="148">
        <f>'工程量清单汇总表（道路日常养护）'!D13</f>
        <v>0</v>
      </c>
      <c r="E14" s="148"/>
      <c r="F14" s="148"/>
      <c r="G14" s="148"/>
      <c r="H14" s="354">
        <f t="shared" si="0"/>
        <v>0</v>
      </c>
    </row>
    <row r="15" ht="35.1" customHeight="1" spans="1:8">
      <c r="A15" s="353">
        <v>11</v>
      </c>
      <c r="B15" s="226" t="s">
        <v>24</v>
      </c>
      <c r="C15" s="227"/>
      <c r="D15" s="148">
        <f>'工程量清单汇总表（道路日常养护）'!D14</f>
        <v>0</v>
      </c>
      <c r="E15" s="148"/>
      <c r="F15" s="148"/>
      <c r="G15" s="148"/>
      <c r="H15" s="354">
        <f t="shared" si="0"/>
        <v>0</v>
      </c>
    </row>
    <row r="16" ht="35.1" customHeight="1" spans="1:8">
      <c r="A16" s="353">
        <v>12</v>
      </c>
      <c r="B16" s="150" t="s">
        <v>25</v>
      </c>
      <c r="C16" s="150"/>
      <c r="D16" s="148">
        <f>'工程量清单汇总表（道路日常养护）'!D15</f>
        <v>0</v>
      </c>
      <c r="E16" s="148">
        <f>'工程量清单汇总表（隧道机电设施维护）'!D6</f>
        <v>0</v>
      </c>
      <c r="F16" s="148">
        <f>'工程量清单汇总表（交通安全设施维护）'!D6</f>
        <v>0</v>
      </c>
      <c r="G16" s="148">
        <f>'工程量清单汇总表 （绿化日常管护）'!D6</f>
        <v>0</v>
      </c>
      <c r="H16" s="354">
        <f t="shared" si="0"/>
        <v>0</v>
      </c>
    </row>
    <row r="17" ht="35.1" customHeight="1" spans="1:8">
      <c r="A17" s="353">
        <v>13</v>
      </c>
      <c r="B17" s="150" t="s">
        <v>26</v>
      </c>
      <c r="C17" s="150"/>
      <c r="D17" s="148">
        <f>'工程量清单汇总表（道路日常养护）'!D16</f>
        <v>0</v>
      </c>
      <c r="E17" s="148">
        <f>'工程量清单汇总表（隧道机电设施维护）'!D7</f>
        <v>0</v>
      </c>
      <c r="F17" s="148">
        <f>'工程量清单汇总表（交通安全设施维护）'!D7</f>
        <v>0</v>
      </c>
      <c r="G17" s="148">
        <f>'工程量清单汇总表 （绿化日常管护）'!D7</f>
        <v>0</v>
      </c>
      <c r="H17" s="354">
        <f t="shared" si="0"/>
        <v>0</v>
      </c>
    </row>
    <row r="18" ht="35.1" customHeight="1" spans="1:8">
      <c r="A18" s="353">
        <v>14</v>
      </c>
      <c r="B18" s="149" t="s">
        <v>27</v>
      </c>
      <c r="C18" s="149"/>
      <c r="D18" s="142">
        <f>'工程量清单汇总表（道路日常养护）'!D17</f>
        <v>0</v>
      </c>
      <c r="E18" s="142">
        <f>'工程量清单汇总表（隧道机电设施维护）'!D8</f>
        <v>0</v>
      </c>
      <c r="F18" s="148">
        <f>'工程量清单汇总表（交通安全设施维护）'!D8</f>
        <v>0</v>
      </c>
      <c r="G18" s="148">
        <f>'工程量清单汇总表 （绿化日常管护）'!D8</f>
        <v>0</v>
      </c>
      <c r="H18" s="354">
        <f t="shared" si="0"/>
        <v>0</v>
      </c>
    </row>
    <row r="19" ht="35.1" customHeight="1" spans="1:8">
      <c r="A19" s="355">
        <v>15</v>
      </c>
      <c r="B19" s="356" t="s">
        <v>28</v>
      </c>
      <c r="C19" s="356"/>
      <c r="D19" s="357">
        <f>'工程量清单汇总表（道路日常养护）'!D18</f>
        <v>0</v>
      </c>
      <c r="E19" s="357">
        <f>'工程量清单汇总表（隧道机电设施维护）'!D9</f>
        <v>0</v>
      </c>
      <c r="F19" s="357">
        <f>'工程量清单汇总表（交通安全设施维护）'!D9</f>
        <v>0</v>
      </c>
      <c r="G19" s="357">
        <f>'工程量清单汇总表 （绿化日常管护）'!D9</f>
        <v>0</v>
      </c>
      <c r="H19" s="358">
        <f t="shared" si="0"/>
        <v>0</v>
      </c>
    </row>
    <row r="20" spans="1:1">
      <c r="A20" s="152"/>
    </row>
  </sheetData>
  <sheetProtection algorithmName="SHA-512" hashValue="ntUVmotVYHHtHo8NlSC3RpKO9iFwWgZ2msYWcn7KXgwMg+snMLn8aRwb8zCjj3UOfi7aV4ho7giAeFDw6aekoA==" saltValue="XlFgCzsouoz6njXH0U1WOg==" spinCount="100000" sheet="1" objects="1"/>
  <mergeCells count="14">
    <mergeCell ref="A1:H1"/>
    <mergeCell ref="A2:F2"/>
    <mergeCell ref="G2:H2"/>
    <mergeCell ref="B14:C14"/>
    <mergeCell ref="B15:C15"/>
    <mergeCell ref="B16:C16"/>
    <mergeCell ref="B17:C17"/>
    <mergeCell ref="B18:C18"/>
    <mergeCell ref="B19:C19"/>
    <mergeCell ref="A3:A4"/>
    <mergeCell ref="B3:B4"/>
    <mergeCell ref="B5:B9"/>
    <mergeCell ref="B10:B13"/>
    <mergeCell ref="C3:C4"/>
  </mergeCells>
  <pageMargins left="0.708661417322835" right="0.708661417322835" top="0.748031496062992" bottom="0.748031496062992" header="0.31496062992126" footer="0.31496062992126"/>
  <pageSetup paperSize="9" scale="99" orientation="portrait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view="pageBreakPreview" zoomScaleNormal="100" topLeftCell="A8" workbookViewId="0">
      <selection activeCell="G14" sqref="G14"/>
    </sheetView>
  </sheetViews>
  <sheetFormatPr defaultColWidth="8.75" defaultRowHeight="14.25" outlineLevelCol="7"/>
  <cols>
    <col min="1" max="1" width="10.625" style="229" customWidth="1"/>
    <col min="2" max="2" width="23.75" style="230" customWidth="1"/>
    <col min="3" max="3" width="7.625" style="231" customWidth="1"/>
    <col min="4" max="4" width="12.625" style="231" customWidth="1"/>
    <col min="5" max="5" width="12.625" style="232" customWidth="1"/>
    <col min="6" max="6" width="12.625" style="229" customWidth="1"/>
    <col min="7" max="7" width="10.375" style="229"/>
    <col min="8" max="16384" width="8.75" style="229"/>
  </cols>
  <sheetData>
    <row r="1" ht="28.5" customHeight="1" spans="1:6">
      <c r="A1" s="233" t="s">
        <v>21</v>
      </c>
      <c r="B1" s="233"/>
      <c r="C1" s="233"/>
      <c r="D1" s="233"/>
      <c r="E1" s="234"/>
      <c r="F1" s="233"/>
    </row>
    <row r="2" s="202" customFormat="1" ht="28.5" customHeight="1" spans="1:6">
      <c r="A2" s="169" t="str">
        <f>总汇总表!A2</f>
        <v>项目名称：怀柔区普通公路日常养护作业第1标段                          </v>
      </c>
      <c r="B2" s="169"/>
      <c r="C2" s="169"/>
      <c r="D2" s="169"/>
      <c r="E2" s="210" t="s">
        <v>63</v>
      </c>
      <c r="F2" s="211"/>
    </row>
    <row r="3" ht="28.5" customHeight="1" spans="1:8">
      <c r="A3" s="48" t="s">
        <v>32</v>
      </c>
      <c r="B3" s="48" t="s">
        <v>33</v>
      </c>
      <c r="C3" s="48" t="s">
        <v>34</v>
      </c>
      <c r="D3" s="48" t="s">
        <v>35</v>
      </c>
      <c r="E3" s="235" t="s">
        <v>36</v>
      </c>
      <c r="F3" s="48" t="s">
        <v>37</v>
      </c>
      <c r="G3" s="99" t="s">
        <v>133</v>
      </c>
      <c r="H3" s="236" t="s">
        <v>134</v>
      </c>
    </row>
    <row r="4" ht="28.5" customHeight="1" spans="1:8">
      <c r="A4" s="48" t="s">
        <v>472</v>
      </c>
      <c r="B4" s="237" t="s">
        <v>473</v>
      </c>
      <c r="C4" s="48" t="s">
        <v>474</v>
      </c>
      <c r="D4" s="238">
        <v>800</v>
      </c>
      <c r="E4" s="239"/>
      <c r="F4" s="140">
        <f t="shared" ref="F4:F18" si="0">ROUND(E4*D4,0)</f>
        <v>0</v>
      </c>
      <c r="G4" s="180">
        <v>117.47</v>
      </c>
      <c r="H4" s="240" t="str">
        <f>IF(E4-G4&gt;0,"超限价","")</f>
        <v/>
      </c>
    </row>
    <row r="5" ht="28.5" customHeight="1" spans="1:8">
      <c r="A5" s="48" t="s">
        <v>475</v>
      </c>
      <c r="B5" s="237" t="s">
        <v>476</v>
      </c>
      <c r="C5" s="48" t="s">
        <v>474</v>
      </c>
      <c r="D5" s="238">
        <v>3000</v>
      </c>
      <c r="E5" s="239"/>
      <c r="F5" s="140">
        <f t="shared" si="0"/>
        <v>0</v>
      </c>
      <c r="G5" s="54">
        <v>26.83</v>
      </c>
      <c r="H5" s="240" t="str">
        <f>IF(E5-G5&gt;0,"超限价","")</f>
        <v/>
      </c>
    </row>
    <row r="6" ht="28.5" customHeight="1" spans="1:8">
      <c r="A6" s="48" t="s">
        <v>477</v>
      </c>
      <c r="B6" s="237" t="s">
        <v>478</v>
      </c>
      <c r="C6" s="48" t="s">
        <v>57</v>
      </c>
      <c r="D6" s="241">
        <v>20</v>
      </c>
      <c r="E6" s="239"/>
      <c r="F6" s="140">
        <f t="shared" si="0"/>
        <v>0</v>
      </c>
      <c r="G6" s="242">
        <v>98</v>
      </c>
      <c r="H6" s="243"/>
    </row>
    <row r="7" ht="28.5" customHeight="1" spans="1:8">
      <c r="A7" s="48" t="s">
        <v>479</v>
      </c>
      <c r="B7" s="237" t="s">
        <v>480</v>
      </c>
      <c r="C7" s="48" t="s">
        <v>57</v>
      </c>
      <c r="D7" s="241">
        <v>20</v>
      </c>
      <c r="E7" s="239"/>
      <c r="F7" s="140">
        <f t="shared" si="0"/>
        <v>0</v>
      </c>
      <c r="G7" s="242">
        <v>90</v>
      </c>
      <c r="H7" s="243"/>
    </row>
    <row r="8" ht="28.5" customHeight="1" spans="1:8">
      <c r="A8" s="48" t="s">
        <v>481</v>
      </c>
      <c r="B8" s="237" t="s">
        <v>482</v>
      </c>
      <c r="C8" s="48" t="s">
        <v>57</v>
      </c>
      <c r="D8" s="241">
        <v>20</v>
      </c>
      <c r="E8" s="239"/>
      <c r="F8" s="140">
        <f t="shared" si="0"/>
        <v>0</v>
      </c>
      <c r="G8" s="242">
        <v>160</v>
      </c>
      <c r="H8" s="243"/>
    </row>
    <row r="9" ht="28.5" customHeight="1" spans="1:8">
      <c r="A9" s="48" t="s">
        <v>483</v>
      </c>
      <c r="B9" s="237" t="s">
        <v>484</v>
      </c>
      <c r="C9" s="48" t="s">
        <v>57</v>
      </c>
      <c r="D9" s="241">
        <v>20</v>
      </c>
      <c r="E9" s="239"/>
      <c r="F9" s="140">
        <f t="shared" si="0"/>
        <v>0</v>
      </c>
      <c r="G9" s="242">
        <v>125</v>
      </c>
      <c r="H9" s="243"/>
    </row>
    <row r="10" ht="28.5" customHeight="1" spans="1:8">
      <c r="A10" s="48" t="s">
        <v>485</v>
      </c>
      <c r="B10" s="237" t="s">
        <v>486</v>
      </c>
      <c r="C10" s="48" t="s">
        <v>474</v>
      </c>
      <c r="D10" s="244">
        <v>10</v>
      </c>
      <c r="E10" s="239"/>
      <c r="F10" s="140">
        <f t="shared" ref="F10" si="1">ROUND(E10*D10,0)</f>
        <v>0</v>
      </c>
      <c r="G10" s="242">
        <v>169.37</v>
      </c>
      <c r="H10" s="243"/>
    </row>
    <row r="11" ht="28.5" customHeight="1" spans="1:8">
      <c r="A11" s="48" t="s">
        <v>487</v>
      </c>
      <c r="B11" s="237" t="s">
        <v>488</v>
      </c>
      <c r="C11" s="48" t="s">
        <v>179</v>
      </c>
      <c r="D11" s="244">
        <v>40</v>
      </c>
      <c r="E11" s="239"/>
      <c r="F11" s="140">
        <f t="shared" si="0"/>
        <v>0</v>
      </c>
      <c r="G11" s="242">
        <v>523</v>
      </c>
      <c r="H11" s="243"/>
    </row>
    <row r="12" ht="28.5" customHeight="1" spans="1:8">
      <c r="A12" s="48" t="s">
        <v>489</v>
      </c>
      <c r="B12" s="237" t="s">
        <v>490</v>
      </c>
      <c r="C12" s="48" t="s">
        <v>179</v>
      </c>
      <c r="D12" s="244">
        <v>40</v>
      </c>
      <c r="E12" s="239"/>
      <c r="F12" s="140">
        <f t="shared" si="0"/>
        <v>0</v>
      </c>
      <c r="G12" s="242">
        <v>256</v>
      </c>
      <c r="H12" s="243"/>
    </row>
    <row r="13" ht="28.5" customHeight="1" spans="1:8">
      <c r="A13" s="48" t="s">
        <v>491</v>
      </c>
      <c r="B13" s="237" t="s">
        <v>492</v>
      </c>
      <c r="C13" s="48" t="s">
        <v>474</v>
      </c>
      <c r="D13" s="244">
        <v>5</v>
      </c>
      <c r="E13" s="239"/>
      <c r="F13" s="140">
        <f t="shared" si="0"/>
        <v>0</v>
      </c>
      <c r="G13" s="242">
        <v>196.71</v>
      </c>
      <c r="H13" s="243"/>
    </row>
    <row r="14" ht="28.5" customHeight="1" spans="1:8">
      <c r="A14" s="48" t="s">
        <v>493</v>
      </c>
      <c r="B14" s="237" t="s">
        <v>494</v>
      </c>
      <c r="C14" s="48" t="s">
        <v>453</v>
      </c>
      <c r="D14" s="245">
        <v>5</v>
      </c>
      <c r="E14" s="239"/>
      <c r="F14" s="140">
        <f t="shared" si="0"/>
        <v>0</v>
      </c>
      <c r="G14" s="242">
        <v>15000</v>
      </c>
      <c r="H14" s="243"/>
    </row>
    <row r="15" ht="28.5" customHeight="1" spans="1:8">
      <c r="A15" s="246" t="s">
        <v>495</v>
      </c>
      <c r="B15" s="177" t="s">
        <v>496</v>
      </c>
      <c r="C15" s="174" t="s">
        <v>497</v>
      </c>
      <c r="D15" s="195">
        <v>300</v>
      </c>
      <c r="E15" s="179"/>
      <c r="F15" s="140">
        <f t="shared" si="0"/>
        <v>0</v>
      </c>
      <c r="G15" s="242">
        <v>64.27</v>
      </c>
      <c r="H15" s="243"/>
    </row>
    <row r="16" ht="28.5" customHeight="1" spans="1:8">
      <c r="A16" s="246" t="s">
        <v>498</v>
      </c>
      <c r="B16" s="177" t="s">
        <v>499</v>
      </c>
      <c r="C16" s="174" t="s">
        <v>500</v>
      </c>
      <c r="D16" s="195">
        <v>300</v>
      </c>
      <c r="E16" s="179"/>
      <c r="F16" s="140">
        <f t="shared" si="0"/>
        <v>0</v>
      </c>
      <c r="G16" s="242">
        <v>120</v>
      </c>
      <c r="H16" s="243"/>
    </row>
    <row r="17" ht="28.5" customHeight="1" spans="1:8">
      <c r="A17" s="246" t="s">
        <v>501</v>
      </c>
      <c r="B17" s="177" t="s">
        <v>502</v>
      </c>
      <c r="C17" s="174" t="s">
        <v>179</v>
      </c>
      <c r="D17" s="195">
        <v>400</v>
      </c>
      <c r="E17" s="179"/>
      <c r="F17" s="140">
        <f t="shared" si="0"/>
        <v>0</v>
      </c>
      <c r="G17" s="242">
        <v>56</v>
      </c>
      <c r="H17" s="243"/>
    </row>
    <row r="18" ht="28.5" customHeight="1" spans="1:8">
      <c r="A18" s="246" t="s">
        <v>503</v>
      </c>
      <c r="B18" s="177" t="s">
        <v>504</v>
      </c>
      <c r="C18" s="174" t="s">
        <v>179</v>
      </c>
      <c r="D18" s="195">
        <v>400</v>
      </c>
      <c r="E18" s="179"/>
      <c r="F18" s="140">
        <f t="shared" si="0"/>
        <v>0</v>
      </c>
      <c r="G18" s="242">
        <v>66</v>
      </c>
      <c r="H18" s="243"/>
    </row>
    <row r="19" ht="28.5" customHeight="1" spans="1:8">
      <c r="A19" s="198" t="s">
        <v>505</v>
      </c>
      <c r="B19" s="198"/>
      <c r="C19" s="198"/>
      <c r="D19" s="198"/>
      <c r="E19" s="238"/>
      <c r="F19" s="16">
        <f>ROUND(SUM(F4:F18),0)</f>
        <v>0</v>
      </c>
      <c r="G19" s="243"/>
      <c r="H19" s="243"/>
    </row>
  </sheetData>
  <sheetProtection algorithmName="SHA-512" hashValue="HtuI7ZvK4vBLvpwyyG5DH1vudToYwXBv0RnrW5P4OIP0zYYV0ZFAj9jkiN1Psum/RCJVENHgkxk/eMmAz2QJjA==" saltValue="BoN/RQVEVETyNyO0iXJFGw==" spinCount="100000" sheet="1" objects="1"/>
  <mergeCells count="4">
    <mergeCell ref="A1:F1"/>
    <mergeCell ref="A2:D2"/>
    <mergeCell ref="E2:F2"/>
    <mergeCell ref="A19:E19"/>
  </mergeCells>
  <pageMargins left="0.708661417322835" right="0.708661417322835" top="0.748031496062992" bottom="0.748031496062992" header="0.31496062992126" footer="0.31496062992126"/>
  <pageSetup paperSize="9" scale="85" orientation="portrait" horizontalDpi="300" verticalDpi="3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Normal="100" workbookViewId="0">
      <selection activeCell="E5" sqref="E5:E6"/>
    </sheetView>
  </sheetViews>
  <sheetFormatPr defaultColWidth="9" defaultRowHeight="14.25" outlineLevelRow="6" outlineLevelCol="5"/>
  <cols>
    <col min="1" max="1" width="10.625" style="152" customWidth="1"/>
    <col min="2" max="2" width="26.625" style="152" customWidth="1"/>
    <col min="3" max="3" width="7.625" style="152" customWidth="1"/>
    <col min="4" max="6" width="12.625" style="152" customWidth="1"/>
    <col min="7" max="16384" width="9" style="152"/>
  </cols>
  <sheetData>
    <row r="1" ht="28.5" customHeight="1" spans="1:6">
      <c r="A1" s="145" t="s">
        <v>506</v>
      </c>
      <c r="B1" s="145"/>
      <c r="C1" s="145"/>
      <c r="D1" s="145"/>
      <c r="E1" s="145"/>
      <c r="F1" s="145"/>
    </row>
    <row r="2" ht="28.5" customHeight="1" spans="1:6">
      <c r="A2" s="154" t="str">
        <f>总汇总表!A2</f>
        <v>项目名称：怀柔区普通公路日常养护作业第1标段                          </v>
      </c>
      <c r="B2" s="154"/>
      <c r="C2" s="154"/>
      <c r="D2" s="154"/>
      <c r="E2" s="155" t="s">
        <v>63</v>
      </c>
      <c r="F2" s="155"/>
    </row>
    <row r="3" ht="28.5" customHeight="1" spans="1:6">
      <c r="A3" s="148" t="s">
        <v>32</v>
      </c>
      <c r="B3" s="148" t="s">
        <v>33</v>
      </c>
      <c r="C3" s="148" t="s">
        <v>34</v>
      </c>
      <c r="D3" s="148" t="s">
        <v>35</v>
      </c>
      <c r="E3" s="148" t="s">
        <v>36</v>
      </c>
      <c r="F3" s="148" t="s">
        <v>37</v>
      </c>
    </row>
    <row r="4" ht="28.5" customHeight="1" spans="1:6">
      <c r="A4" s="148" t="s">
        <v>507</v>
      </c>
      <c r="B4" s="156" t="s">
        <v>25</v>
      </c>
      <c r="C4" s="150"/>
      <c r="D4" s="150"/>
      <c r="E4" s="150"/>
      <c r="F4" s="150"/>
    </row>
    <row r="5" s="153" customFormat="1" ht="28.5" customHeight="1" spans="1:6">
      <c r="A5" s="148" t="s">
        <v>41</v>
      </c>
      <c r="B5" s="157" t="s">
        <v>508</v>
      </c>
      <c r="C5" s="148" t="s">
        <v>509</v>
      </c>
      <c r="D5" s="148">
        <v>1</v>
      </c>
      <c r="E5" s="158"/>
      <c r="F5" s="159">
        <f>ROUND(D5*E5,0)</f>
        <v>0</v>
      </c>
    </row>
    <row r="6" s="153" customFormat="1" ht="28.5" customHeight="1" spans="1:6">
      <c r="A6" s="148" t="s">
        <v>44</v>
      </c>
      <c r="B6" s="157" t="s">
        <v>510</v>
      </c>
      <c r="C6" s="148" t="s">
        <v>509</v>
      </c>
      <c r="D6" s="148">
        <v>1</v>
      </c>
      <c r="E6" s="158"/>
      <c r="F6" s="159">
        <f>ROUND(D6*E6,0)</f>
        <v>0</v>
      </c>
    </row>
    <row r="7" ht="28.5" customHeight="1" spans="1:6">
      <c r="A7" s="148" t="s">
        <v>511</v>
      </c>
      <c r="B7" s="148"/>
      <c r="C7" s="148"/>
      <c r="D7" s="148"/>
      <c r="E7" s="148"/>
      <c r="F7" s="16">
        <f>ROUND(SUM(F5:F6),0)</f>
        <v>0</v>
      </c>
    </row>
  </sheetData>
  <sheetProtection algorithmName="SHA-512" hashValue="KxpWPMTZhssKiYHIidwcMecudYWjpeQX+wuqQEtnqflAP9x6haNWA5tcuYhO8fhidhpbJ/lKxXLruOkSCegeKw==" saltValue="BnJYb7/s0dZDs8i+M2WGcg==" spinCount="100000" sheet="1" objects="1"/>
  <mergeCells count="4">
    <mergeCell ref="A1:F1"/>
    <mergeCell ref="A2:D2"/>
    <mergeCell ref="E2:F2"/>
    <mergeCell ref="A7:E7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view="pageBreakPreview" zoomScaleNormal="100" topLeftCell="A10" workbookViewId="0">
      <selection activeCell="D18" sqref="D18"/>
    </sheetView>
  </sheetViews>
  <sheetFormatPr defaultColWidth="9" defaultRowHeight="14.25" outlineLevelCol="5"/>
  <cols>
    <col min="1" max="1" width="8.375" customWidth="1"/>
    <col min="2" max="2" width="15.375" customWidth="1"/>
    <col min="3" max="3" width="38.375" customWidth="1"/>
    <col min="4" max="4" width="19.375" customWidth="1"/>
    <col min="5" max="5" width="12.625"/>
  </cols>
  <sheetData>
    <row r="1" ht="35.1" customHeight="1" spans="1:4">
      <c r="A1" s="145" t="s">
        <v>512</v>
      </c>
      <c r="B1" s="145"/>
      <c r="C1" s="145"/>
      <c r="D1" s="145"/>
    </row>
    <row r="2" ht="35.1" customHeight="1" spans="1:4">
      <c r="A2" s="146" t="str">
        <f>总汇总表!A2</f>
        <v>项目名称：怀柔区普通公路日常养护作业第1标段                          </v>
      </c>
      <c r="B2" s="146"/>
      <c r="C2" s="146"/>
      <c r="D2" s="147" t="s">
        <v>63</v>
      </c>
    </row>
    <row r="3" ht="35.1" customHeight="1" spans="1:4">
      <c r="A3" s="148" t="s">
        <v>3</v>
      </c>
      <c r="B3" s="148" t="s">
        <v>513</v>
      </c>
      <c r="C3" s="142" t="s">
        <v>5</v>
      </c>
      <c r="D3" s="148" t="s">
        <v>11</v>
      </c>
    </row>
    <row r="4" ht="35.1" customHeight="1" spans="1:4">
      <c r="A4" s="148">
        <v>1</v>
      </c>
      <c r="B4" s="148" t="s">
        <v>12</v>
      </c>
      <c r="C4" s="149" t="s">
        <v>29</v>
      </c>
      <c r="D4" s="148">
        <f>'路基、路面及附属设施日常养护（一类项目）'!G17</f>
        <v>0</v>
      </c>
    </row>
    <row r="5" ht="35.1" customHeight="1" spans="1:4">
      <c r="A5" s="148">
        <v>2</v>
      </c>
      <c r="B5" s="148"/>
      <c r="C5" s="149" t="s">
        <v>14</v>
      </c>
      <c r="D5" s="148">
        <f>'桥涵维护（一类项目）'!F7</f>
        <v>0</v>
      </c>
    </row>
    <row r="6" ht="35.1" customHeight="1" spans="1:4">
      <c r="A6" s="148">
        <v>3</v>
      </c>
      <c r="B6" s="148"/>
      <c r="C6" s="149" t="s">
        <v>15</v>
      </c>
      <c r="D6" s="148">
        <f>'隧道维护-土建（一类项目）'!F10</f>
        <v>0</v>
      </c>
    </row>
    <row r="7" ht="35.1" customHeight="1" spans="1:4">
      <c r="A7" s="148">
        <v>4</v>
      </c>
      <c r="B7" s="148"/>
      <c r="C7" s="149" t="s">
        <v>16</v>
      </c>
      <c r="D7" s="148">
        <f>巡查服务作业!F7</f>
        <v>0</v>
      </c>
    </row>
    <row r="8" ht="35.1" customHeight="1" spans="1:4">
      <c r="A8" s="148">
        <v>5</v>
      </c>
      <c r="B8" s="148"/>
      <c r="C8" s="149" t="s">
        <v>17</v>
      </c>
      <c r="D8" s="151">
        <f>SUM(D4:D7,0)</f>
        <v>0</v>
      </c>
    </row>
    <row r="9" ht="35.1" customHeight="1" spans="1:4">
      <c r="A9" s="148">
        <v>6</v>
      </c>
      <c r="B9" s="148" t="s">
        <v>18</v>
      </c>
      <c r="C9" s="149" t="s">
        <v>132</v>
      </c>
      <c r="D9" s="148">
        <f>'路基、路面及附属设施日常养护（二类项目）'!G141</f>
        <v>0</v>
      </c>
    </row>
    <row r="10" ht="35.1" customHeight="1" spans="1:4">
      <c r="A10" s="148">
        <v>7</v>
      </c>
      <c r="B10" s="148"/>
      <c r="C10" s="149" t="s">
        <v>20</v>
      </c>
      <c r="D10" s="148">
        <f>'桥涵维护（二类项目）  '!F75</f>
        <v>0</v>
      </c>
    </row>
    <row r="11" ht="35.1" customHeight="1" spans="1:4">
      <c r="A11" s="148">
        <v>8</v>
      </c>
      <c r="B11" s="148"/>
      <c r="C11" s="149" t="s">
        <v>21</v>
      </c>
      <c r="D11" s="148">
        <f>'隧道维护-土建（二类项目） '!F19</f>
        <v>0</v>
      </c>
    </row>
    <row r="12" ht="35.1" customHeight="1" spans="1:4">
      <c r="A12" s="148">
        <v>9</v>
      </c>
      <c r="B12" s="148"/>
      <c r="C12" s="149" t="s">
        <v>22</v>
      </c>
      <c r="D12" s="151">
        <f>SUM(D9:D11,0)</f>
        <v>0</v>
      </c>
    </row>
    <row r="13" ht="35.1" customHeight="1" spans="1:4">
      <c r="A13" s="148">
        <v>10</v>
      </c>
      <c r="B13" s="226" t="s">
        <v>23</v>
      </c>
      <c r="C13" s="227"/>
      <c r="D13" s="151">
        <f>专项作业!F19</f>
        <v>0</v>
      </c>
    </row>
    <row r="14" ht="35.1" customHeight="1" spans="1:4">
      <c r="A14" s="148">
        <v>11</v>
      </c>
      <c r="B14" s="226" t="s">
        <v>24</v>
      </c>
      <c r="C14" s="227"/>
      <c r="D14" s="151">
        <f>公路保洁!F14</f>
        <v>0</v>
      </c>
    </row>
    <row r="15" ht="35.1" customHeight="1" spans="1:4">
      <c r="A15" s="148">
        <v>12</v>
      </c>
      <c r="B15" s="150" t="s">
        <v>506</v>
      </c>
      <c r="C15" s="150"/>
      <c r="D15" s="148">
        <f>'安全生产费（道路日常养护）'!F7</f>
        <v>0</v>
      </c>
    </row>
    <row r="16" ht="35.1" customHeight="1" spans="1:4">
      <c r="A16" s="148">
        <v>13</v>
      </c>
      <c r="B16" s="150" t="s">
        <v>514</v>
      </c>
      <c r="C16" s="150"/>
      <c r="D16" s="151">
        <f>SUM(D12+D8+D13+D15+D14,0)</f>
        <v>0</v>
      </c>
    </row>
    <row r="17" ht="35.1" customHeight="1" spans="1:6">
      <c r="A17" s="148">
        <v>14</v>
      </c>
      <c r="B17" s="149" t="s">
        <v>27</v>
      </c>
      <c r="C17" s="149"/>
      <c r="D17" s="148">
        <f>'安全生产费（道路日常养护）'!F7</f>
        <v>0</v>
      </c>
      <c r="E17" s="228"/>
      <c r="F17" s="228"/>
    </row>
    <row r="18" ht="35.1" customHeight="1" spans="1:6">
      <c r="A18" s="148">
        <v>15</v>
      </c>
      <c r="B18" s="150" t="s">
        <v>515</v>
      </c>
      <c r="C18" s="150"/>
      <c r="D18" s="151">
        <f>ROUND(D16,0)</f>
        <v>0</v>
      </c>
      <c r="E18" s="228"/>
      <c r="F18" s="228"/>
    </row>
    <row r="19" spans="1:1">
      <c r="A19" s="152"/>
    </row>
  </sheetData>
  <sheetProtection algorithmName="SHA-512" hashValue="+gu12VOK1T/y6F4eijFcywDPZAp5oJYNMe+mWHkibKNYyGDdEjaMVsLMN1dut0eo+op3UgMrjiUJxLNuFZNBDQ==" saltValue="2Ec5Lu7nquiYK7urM4FDMA==" spinCount="100000" sheet="1" objects="1"/>
  <mergeCells count="10">
    <mergeCell ref="A1:D1"/>
    <mergeCell ref="A2:C2"/>
    <mergeCell ref="B13:C13"/>
    <mergeCell ref="B14:C14"/>
    <mergeCell ref="B15:C15"/>
    <mergeCell ref="B16:C16"/>
    <mergeCell ref="B17:C17"/>
    <mergeCell ref="B18:C18"/>
    <mergeCell ref="B4:B8"/>
    <mergeCell ref="B9:B12"/>
  </mergeCells>
  <pageMargins left="0.708661417322835" right="0.708661417322835" top="0.748031496062992" bottom="0.748031496062992" header="0.31496062992126" footer="0.31496062992126"/>
  <pageSetup paperSize="9" orientation="portrait"/>
  <headerFooter/>
  <ignoredErrors>
    <ignoredError sqref="D16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view="pageBreakPreview" zoomScaleNormal="130" workbookViewId="0">
      <selection activeCell="E4" sqref="E4:E10"/>
    </sheetView>
  </sheetViews>
  <sheetFormatPr defaultColWidth="8.75" defaultRowHeight="14.25" outlineLevelCol="5"/>
  <cols>
    <col min="1" max="1" width="10.625" style="202" customWidth="1"/>
    <col min="2" max="2" width="26.625" style="203" customWidth="1"/>
    <col min="3" max="3" width="7.625" style="204" customWidth="1"/>
    <col min="4" max="4" width="10.625" style="205" customWidth="1"/>
    <col min="5" max="5" width="12.625" style="206" customWidth="1"/>
    <col min="6" max="6" width="14.625" style="207" customWidth="1"/>
    <col min="7" max="16384" width="8.75" style="207"/>
  </cols>
  <sheetData>
    <row r="1" ht="28.5" customHeight="1" spans="1:6">
      <c r="A1" s="208" t="s">
        <v>516</v>
      </c>
      <c r="B1" s="208"/>
      <c r="C1" s="208"/>
      <c r="D1" s="208"/>
      <c r="E1" s="209"/>
      <c r="F1" s="208"/>
    </row>
    <row r="2" ht="28.5" customHeight="1" spans="1:6">
      <c r="A2" s="169" t="str">
        <f>总汇总表!A2</f>
        <v>项目名称：怀柔区普通公路日常养护作业第1标段                          </v>
      </c>
      <c r="B2" s="169"/>
      <c r="C2" s="169"/>
      <c r="D2" s="169"/>
      <c r="E2" s="210" t="s">
        <v>63</v>
      </c>
      <c r="F2" s="211"/>
    </row>
    <row r="3" ht="28.5" customHeight="1" spans="1:6">
      <c r="A3" s="196" t="s">
        <v>32</v>
      </c>
      <c r="B3" s="196" t="s">
        <v>33</v>
      </c>
      <c r="C3" s="212" t="s">
        <v>34</v>
      </c>
      <c r="D3" s="212" t="s">
        <v>35</v>
      </c>
      <c r="E3" s="213" t="s">
        <v>36</v>
      </c>
      <c r="F3" s="196" t="s">
        <v>37</v>
      </c>
    </row>
    <row r="4" ht="28.5" customHeight="1" spans="1:6">
      <c r="A4" s="214" t="s">
        <v>517</v>
      </c>
      <c r="B4" s="215" t="s">
        <v>518</v>
      </c>
      <c r="C4" s="216" t="s">
        <v>74</v>
      </c>
      <c r="D4" s="217">
        <f>SUM(D5:D8)</f>
        <v>15.727</v>
      </c>
      <c r="E4" s="218"/>
      <c r="F4" s="219">
        <f>ROUND(E4*D4,0)</f>
        <v>0</v>
      </c>
    </row>
    <row r="5" ht="28.5" customHeight="1" spans="1:6">
      <c r="A5" s="214" t="s">
        <v>519</v>
      </c>
      <c r="B5" s="220" t="s">
        <v>520</v>
      </c>
      <c r="C5" s="216" t="s">
        <v>74</v>
      </c>
      <c r="D5" s="217">
        <f>6.79*1</f>
        <v>6.79</v>
      </c>
      <c r="E5" s="218"/>
      <c r="F5" s="219">
        <f t="shared" ref="F5:F10" si="0">ROUND(E5*D5,0)</f>
        <v>0</v>
      </c>
    </row>
    <row r="6" ht="28.5" customHeight="1" spans="1:6">
      <c r="A6" s="214" t="s">
        <v>521</v>
      </c>
      <c r="B6" s="220" t="s">
        <v>522</v>
      </c>
      <c r="C6" s="216" t="s">
        <v>74</v>
      </c>
      <c r="D6" s="217">
        <f>2.765*1</f>
        <v>2.765</v>
      </c>
      <c r="E6" s="218"/>
      <c r="F6" s="219">
        <f t="shared" si="0"/>
        <v>0</v>
      </c>
    </row>
    <row r="7" ht="28.5" customHeight="1" spans="1:6">
      <c r="A7" s="214" t="s">
        <v>523</v>
      </c>
      <c r="B7" s="220" t="s">
        <v>524</v>
      </c>
      <c r="C7" s="216" t="s">
        <v>74</v>
      </c>
      <c r="D7" s="217">
        <f>5.397*1</f>
        <v>5.397</v>
      </c>
      <c r="E7" s="221"/>
      <c r="F7" s="219">
        <f t="shared" si="0"/>
        <v>0</v>
      </c>
    </row>
    <row r="8" ht="28.5" customHeight="1" spans="1:6">
      <c r="A8" s="214" t="s">
        <v>525</v>
      </c>
      <c r="B8" s="220" t="s">
        <v>526</v>
      </c>
      <c r="C8" s="216" t="s">
        <v>74</v>
      </c>
      <c r="D8" s="222">
        <f>0.775*1</f>
        <v>0.775</v>
      </c>
      <c r="E8" s="221"/>
      <c r="F8" s="219">
        <f t="shared" si="0"/>
        <v>0</v>
      </c>
    </row>
    <row r="9" ht="28.5" customHeight="1" spans="1:6">
      <c r="A9" s="214" t="s">
        <v>527</v>
      </c>
      <c r="B9" s="220" t="s">
        <v>528</v>
      </c>
      <c r="C9" s="216" t="s">
        <v>85</v>
      </c>
      <c r="D9" s="223">
        <f>8*1</f>
        <v>8</v>
      </c>
      <c r="E9" s="221"/>
      <c r="F9" s="219">
        <f t="shared" si="0"/>
        <v>0</v>
      </c>
    </row>
    <row r="10" ht="28.5" customHeight="1" spans="1:6">
      <c r="A10" s="214" t="s">
        <v>529</v>
      </c>
      <c r="B10" s="220" t="s">
        <v>530</v>
      </c>
      <c r="C10" s="216" t="s">
        <v>115</v>
      </c>
      <c r="D10" s="223">
        <v>2</v>
      </c>
      <c r="E10" s="221"/>
      <c r="F10" s="219">
        <f t="shared" si="0"/>
        <v>0</v>
      </c>
    </row>
    <row r="11" ht="28.5" customHeight="1" spans="1:6">
      <c r="A11" s="224" t="s">
        <v>531</v>
      </c>
      <c r="B11" s="224"/>
      <c r="C11" s="224"/>
      <c r="D11" s="225"/>
      <c r="E11" s="181"/>
      <c r="F11" s="16">
        <f>ROUND(SUM(F4:F10),0)</f>
        <v>0</v>
      </c>
    </row>
    <row r="16" ht="21.95" customHeight="1"/>
  </sheetData>
  <sheetProtection algorithmName="SHA-512" hashValue="e7LEYcFLRO4if2NI9bjja6HtXX2GQj96J581FJ0wfdE0N3KHHa8/9Ryn0umg+v0Qiz4rAHC9LCBE00iN59px7w==" saltValue="DFW+xRNP/sX/P6/w3DRmtw==" spinCount="100000" sheet="1" objects="1"/>
  <mergeCells count="4">
    <mergeCell ref="A1:F1"/>
    <mergeCell ref="A2:D2"/>
    <mergeCell ref="E2:F2"/>
    <mergeCell ref="A11:E11"/>
  </mergeCells>
  <pageMargins left="0.708661417322835" right="0.708661417322835" top="0.748031496062992" bottom="0.748031496062992" header="0.31496062992126" footer="0.31496062992126"/>
  <pageSetup paperSize="9" orientation="portrait" horizontalDpi="300" verticalDpi="3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  <pageSetUpPr fitToPage="1"/>
  </sheetPr>
  <dimension ref="A1:J131"/>
  <sheetViews>
    <sheetView view="pageBreakPreview" zoomScaleNormal="100" workbookViewId="0">
      <selection activeCell="F4" sqref="F4:F130"/>
    </sheetView>
  </sheetViews>
  <sheetFormatPr defaultColWidth="9" defaultRowHeight="14.25"/>
  <cols>
    <col min="1" max="1" width="5.625" customWidth="1"/>
    <col min="2" max="2" width="10.625" style="161" customWidth="1"/>
    <col min="3" max="3" width="18.25" style="162" customWidth="1"/>
    <col min="4" max="4" width="7.625" style="161" customWidth="1"/>
    <col min="5" max="5" width="10.625" style="161" customWidth="1"/>
    <col min="6" max="6" width="11.75" style="163" customWidth="1"/>
    <col min="7" max="7" width="12.625" style="161" customWidth="1"/>
    <col min="8" max="8" width="12.625" style="164" customWidth="1"/>
    <col min="9" max="9" width="9.625" style="165" customWidth="1"/>
  </cols>
  <sheetData>
    <row r="1" ht="28.5" customHeight="1" spans="1:8">
      <c r="A1" s="145" t="s">
        <v>532</v>
      </c>
      <c r="B1" s="166"/>
      <c r="C1" s="166"/>
      <c r="D1" s="166"/>
      <c r="E1" s="166"/>
      <c r="F1" s="167"/>
      <c r="G1" s="166"/>
      <c r="H1" s="168"/>
    </row>
    <row r="2" ht="28.5" customHeight="1" spans="1:10">
      <c r="A2" s="169" t="str">
        <f>总汇总表!A2</f>
        <v>项目名称：怀柔区普通公路日常养护作业第1标段                          </v>
      </c>
      <c r="B2" s="170"/>
      <c r="C2" s="170"/>
      <c r="D2" s="170"/>
      <c r="E2" s="170"/>
      <c r="F2" s="171" t="s">
        <v>63</v>
      </c>
      <c r="G2" s="172"/>
      <c r="H2" s="173"/>
      <c r="J2" s="194"/>
    </row>
    <row r="3" ht="28.5" customHeight="1" spans="1:9">
      <c r="A3" s="48" t="s">
        <v>31</v>
      </c>
      <c r="B3" s="174" t="s">
        <v>32</v>
      </c>
      <c r="C3" s="174" t="s">
        <v>33</v>
      </c>
      <c r="D3" s="174" t="s">
        <v>34</v>
      </c>
      <c r="E3" s="174" t="s">
        <v>35</v>
      </c>
      <c r="F3" s="175" t="s">
        <v>36</v>
      </c>
      <c r="G3" s="174" t="s">
        <v>37</v>
      </c>
      <c r="H3" s="53" t="s">
        <v>133</v>
      </c>
      <c r="I3" s="111" t="s">
        <v>134</v>
      </c>
    </row>
    <row r="4" ht="28.5" customHeight="1" spans="1:9">
      <c r="A4" s="48" t="s">
        <v>533</v>
      </c>
      <c r="B4" s="176" t="s">
        <v>534</v>
      </c>
      <c r="C4" s="177" t="s">
        <v>535</v>
      </c>
      <c r="D4" s="174" t="s">
        <v>61</v>
      </c>
      <c r="E4" s="178">
        <v>1</v>
      </c>
      <c r="F4" s="179"/>
      <c r="G4" s="103">
        <f t="shared" ref="G4:G33" si="0">ROUND(F4*E4,0)</f>
        <v>0</v>
      </c>
      <c r="H4" s="180">
        <v>62400</v>
      </c>
      <c r="I4" s="112" t="str">
        <f>IF(F4-H4&gt;0,"超限价","")</f>
        <v/>
      </c>
    </row>
    <row r="5" ht="28.5" customHeight="1" spans="1:9">
      <c r="A5" s="48"/>
      <c r="B5" s="176" t="s">
        <v>536</v>
      </c>
      <c r="C5" s="177" t="s">
        <v>537</v>
      </c>
      <c r="D5" s="174" t="s">
        <v>61</v>
      </c>
      <c r="E5" s="178">
        <v>1</v>
      </c>
      <c r="F5" s="179"/>
      <c r="G5" s="103">
        <f t="shared" si="0"/>
        <v>0</v>
      </c>
      <c r="H5" s="181">
        <v>40744.448</v>
      </c>
      <c r="I5" s="112" t="str">
        <f t="shared" ref="I5:I36" si="1">IF(F5-H5&gt;0,"超限价","")</f>
        <v/>
      </c>
    </row>
    <row r="6" ht="28.5" customHeight="1" spans="1:9">
      <c r="A6" s="48"/>
      <c r="B6" s="176" t="s">
        <v>538</v>
      </c>
      <c r="C6" s="177" t="s">
        <v>539</v>
      </c>
      <c r="D6" s="174" t="s">
        <v>540</v>
      </c>
      <c r="E6" s="182">
        <v>2000</v>
      </c>
      <c r="F6" s="179"/>
      <c r="G6" s="103">
        <f t="shared" si="0"/>
        <v>0</v>
      </c>
      <c r="H6" s="181">
        <v>2.17</v>
      </c>
      <c r="I6" s="112" t="str">
        <f t="shared" si="1"/>
        <v/>
      </c>
    </row>
    <row r="7" ht="28.5" customHeight="1" spans="1:9">
      <c r="A7" s="48"/>
      <c r="B7" s="176" t="s">
        <v>541</v>
      </c>
      <c r="C7" s="177" t="s">
        <v>542</v>
      </c>
      <c r="D7" s="174" t="s">
        <v>543</v>
      </c>
      <c r="E7" s="178">
        <v>6</v>
      </c>
      <c r="F7" s="179"/>
      <c r="G7" s="103">
        <f t="shared" si="0"/>
        <v>0</v>
      </c>
      <c r="H7" s="181">
        <v>5100</v>
      </c>
      <c r="I7" s="112" t="str">
        <f t="shared" si="1"/>
        <v/>
      </c>
    </row>
    <row r="8" ht="28.5" customHeight="1" spans="1:9">
      <c r="A8" s="48"/>
      <c r="B8" s="176" t="s">
        <v>544</v>
      </c>
      <c r="C8" s="177" t="s">
        <v>545</v>
      </c>
      <c r="D8" s="174" t="s">
        <v>57</v>
      </c>
      <c r="E8" s="178">
        <v>1</v>
      </c>
      <c r="F8" s="179"/>
      <c r="G8" s="103">
        <f t="shared" si="0"/>
        <v>0</v>
      </c>
      <c r="H8" s="181">
        <v>1188.39</v>
      </c>
      <c r="I8" s="112" t="str">
        <f t="shared" si="1"/>
        <v/>
      </c>
    </row>
    <row r="9" ht="28.5" customHeight="1" spans="1:9">
      <c r="A9" s="48"/>
      <c r="B9" s="176" t="s">
        <v>546</v>
      </c>
      <c r="C9" s="177" t="s">
        <v>547</v>
      </c>
      <c r="D9" s="174" t="s">
        <v>57</v>
      </c>
      <c r="E9" s="178">
        <v>1</v>
      </c>
      <c r="F9" s="179"/>
      <c r="G9" s="103">
        <f t="shared" si="0"/>
        <v>0</v>
      </c>
      <c r="H9" s="181">
        <v>830</v>
      </c>
      <c r="I9" s="112" t="str">
        <f t="shared" si="1"/>
        <v/>
      </c>
    </row>
    <row r="10" ht="28.5" customHeight="1" spans="1:9">
      <c r="A10" s="48"/>
      <c r="B10" s="176" t="s">
        <v>548</v>
      </c>
      <c r="C10" s="183" t="s">
        <v>549</v>
      </c>
      <c r="D10" s="174" t="s">
        <v>57</v>
      </c>
      <c r="E10" s="178">
        <v>1</v>
      </c>
      <c r="F10" s="179"/>
      <c r="G10" s="103">
        <f t="shared" si="0"/>
        <v>0</v>
      </c>
      <c r="H10" s="181">
        <v>730</v>
      </c>
      <c r="I10" s="112" t="str">
        <f t="shared" si="1"/>
        <v/>
      </c>
    </row>
    <row r="11" ht="28.5" customHeight="1" spans="1:9">
      <c r="A11" s="48"/>
      <c r="B11" s="176" t="s">
        <v>550</v>
      </c>
      <c r="C11" s="177" t="s">
        <v>551</v>
      </c>
      <c r="D11" s="174" t="s">
        <v>61</v>
      </c>
      <c r="E11" s="184">
        <v>5</v>
      </c>
      <c r="F11" s="185"/>
      <c r="G11" s="103">
        <f t="shared" si="0"/>
        <v>0</v>
      </c>
      <c r="H11" s="181">
        <v>352.79</v>
      </c>
      <c r="I11" s="112" t="str">
        <f t="shared" si="1"/>
        <v/>
      </c>
    </row>
    <row r="12" ht="28.5" customHeight="1" spans="1:9">
      <c r="A12" s="48"/>
      <c r="B12" s="176" t="s">
        <v>552</v>
      </c>
      <c r="C12" s="177" t="s">
        <v>553</v>
      </c>
      <c r="D12" s="174" t="s">
        <v>61</v>
      </c>
      <c r="E12" s="184">
        <v>5</v>
      </c>
      <c r="F12" s="185"/>
      <c r="G12" s="103">
        <f t="shared" si="0"/>
        <v>0</v>
      </c>
      <c r="H12" s="181">
        <v>283.63</v>
      </c>
      <c r="I12" s="112" t="str">
        <f t="shared" si="1"/>
        <v/>
      </c>
    </row>
    <row r="13" ht="28.5" customHeight="1" spans="1:9">
      <c r="A13" s="48"/>
      <c r="B13" s="176" t="s">
        <v>554</v>
      </c>
      <c r="C13" s="177" t="s">
        <v>555</v>
      </c>
      <c r="D13" s="174" t="s">
        <v>61</v>
      </c>
      <c r="E13" s="178">
        <v>1</v>
      </c>
      <c r="F13" s="179"/>
      <c r="G13" s="103">
        <f t="shared" si="0"/>
        <v>0</v>
      </c>
      <c r="H13" s="181">
        <v>32844.189</v>
      </c>
      <c r="I13" s="112" t="str">
        <f t="shared" si="1"/>
        <v/>
      </c>
    </row>
    <row r="14" ht="28.5" customHeight="1" spans="1:9">
      <c r="A14" s="48"/>
      <c r="B14" s="176" t="s">
        <v>556</v>
      </c>
      <c r="C14" s="177" t="s">
        <v>557</v>
      </c>
      <c r="D14" s="174" t="s">
        <v>61</v>
      </c>
      <c r="E14" s="184">
        <v>5</v>
      </c>
      <c r="F14" s="179"/>
      <c r="G14" s="103">
        <f t="shared" si="0"/>
        <v>0</v>
      </c>
      <c r="H14" s="181">
        <v>140</v>
      </c>
      <c r="I14" s="112" t="str">
        <f t="shared" si="1"/>
        <v/>
      </c>
    </row>
    <row r="15" ht="28.5" customHeight="1" spans="1:9">
      <c r="A15" s="48"/>
      <c r="B15" s="176" t="s">
        <v>558</v>
      </c>
      <c r="C15" s="177" t="s">
        <v>559</v>
      </c>
      <c r="D15" s="174" t="s">
        <v>89</v>
      </c>
      <c r="E15" s="186">
        <v>0.333</v>
      </c>
      <c r="F15" s="187"/>
      <c r="G15" s="103">
        <f t="shared" si="0"/>
        <v>0</v>
      </c>
      <c r="H15" s="181">
        <v>51485.75</v>
      </c>
      <c r="I15" s="112" t="str">
        <f t="shared" si="1"/>
        <v/>
      </c>
    </row>
    <row r="16" ht="28.5" customHeight="1" spans="1:9">
      <c r="A16" s="48"/>
      <c r="B16" s="176" t="s">
        <v>560</v>
      </c>
      <c r="C16" s="177" t="s">
        <v>561</v>
      </c>
      <c r="D16" s="174" t="s">
        <v>89</v>
      </c>
      <c r="E16" s="188">
        <v>0.4</v>
      </c>
      <c r="F16" s="187"/>
      <c r="G16" s="103">
        <f t="shared" si="0"/>
        <v>0</v>
      </c>
      <c r="H16" s="181">
        <v>95294.35</v>
      </c>
      <c r="I16" s="112" t="str">
        <f t="shared" si="1"/>
        <v/>
      </c>
    </row>
    <row r="17" ht="28.5" customHeight="1" spans="1:9">
      <c r="A17" s="48"/>
      <c r="B17" s="176" t="s">
        <v>562</v>
      </c>
      <c r="C17" s="177" t="s">
        <v>563</v>
      </c>
      <c r="D17" s="174" t="s">
        <v>89</v>
      </c>
      <c r="E17" s="186">
        <v>0.017</v>
      </c>
      <c r="F17" s="187"/>
      <c r="G17" s="103">
        <f t="shared" si="0"/>
        <v>0</v>
      </c>
      <c r="H17" s="181">
        <v>554360.24</v>
      </c>
      <c r="I17" s="112" t="str">
        <f t="shared" si="1"/>
        <v/>
      </c>
    </row>
    <row r="18" ht="28.5" customHeight="1" spans="1:9">
      <c r="A18" s="48"/>
      <c r="B18" s="176" t="s">
        <v>564</v>
      </c>
      <c r="C18" s="177" t="s">
        <v>565</v>
      </c>
      <c r="D18" s="174" t="s">
        <v>89</v>
      </c>
      <c r="E18" s="189">
        <v>0.1</v>
      </c>
      <c r="F18" s="187"/>
      <c r="G18" s="103">
        <f t="shared" si="0"/>
        <v>0</v>
      </c>
      <c r="H18" s="181">
        <v>14946</v>
      </c>
      <c r="I18" s="112" t="str">
        <f t="shared" si="1"/>
        <v/>
      </c>
    </row>
    <row r="19" ht="28.5" customHeight="1" spans="1:9">
      <c r="A19" s="48"/>
      <c r="B19" s="176" t="s">
        <v>566</v>
      </c>
      <c r="C19" s="177" t="s">
        <v>567</v>
      </c>
      <c r="D19" s="174" t="s">
        <v>89</v>
      </c>
      <c r="E19" s="189">
        <v>0.1</v>
      </c>
      <c r="F19" s="187"/>
      <c r="G19" s="103">
        <f t="shared" si="0"/>
        <v>0</v>
      </c>
      <c r="H19" s="181">
        <v>20000</v>
      </c>
      <c r="I19" s="112" t="str">
        <f t="shared" si="1"/>
        <v/>
      </c>
    </row>
    <row r="20" ht="28.5" customHeight="1" spans="1:9">
      <c r="A20" s="48"/>
      <c r="B20" s="176" t="s">
        <v>568</v>
      </c>
      <c r="C20" s="177" t="s">
        <v>569</v>
      </c>
      <c r="D20" s="174" t="s">
        <v>89</v>
      </c>
      <c r="E20" s="189">
        <v>0.1</v>
      </c>
      <c r="F20" s="187"/>
      <c r="G20" s="103">
        <f t="shared" si="0"/>
        <v>0</v>
      </c>
      <c r="H20" s="181">
        <v>30970.65</v>
      </c>
      <c r="I20" s="112" t="str">
        <f t="shared" si="1"/>
        <v/>
      </c>
    </row>
    <row r="21" ht="28.5" customHeight="1" spans="1:9">
      <c r="A21" s="48"/>
      <c r="B21" s="176" t="s">
        <v>570</v>
      </c>
      <c r="C21" s="177" t="s">
        <v>571</v>
      </c>
      <c r="D21" s="174" t="s">
        <v>89</v>
      </c>
      <c r="E21" s="189">
        <v>0.1</v>
      </c>
      <c r="F21" s="187"/>
      <c r="G21" s="103">
        <f t="shared" si="0"/>
        <v>0</v>
      </c>
      <c r="H21" s="181">
        <v>40831.98</v>
      </c>
      <c r="I21" s="112" t="str">
        <f t="shared" si="1"/>
        <v/>
      </c>
    </row>
    <row r="22" ht="28.5" customHeight="1" spans="1:9">
      <c r="A22" s="48"/>
      <c r="B22" s="176" t="s">
        <v>572</v>
      </c>
      <c r="C22" s="177" t="s">
        <v>573</v>
      </c>
      <c r="D22" s="174" t="s">
        <v>89</v>
      </c>
      <c r="E22" s="189">
        <v>0.1</v>
      </c>
      <c r="F22" s="187"/>
      <c r="G22" s="103">
        <f t="shared" si="0"/>
        <v>0</v>
      </c>
      <c r="H22" s="181">
        <v>66871.97</v>
      </c>
      <c r="I22" s="112" t="str">
        <f t="shared" si="1"/>
        <v/>
      </c>
    </row>
    <row r="23" ht="28.5" customHeight="1" spans="1:9">
      <c r="A23" s="48"/>
      <c r="B23" s="176" t="s">
        <v>574</v>
      </c>
      <c r="C23" s="177" t="s">
        <v>575</v>
      </c>
      <c r="D23" s="174" t="s">
        <v>89</v>
      </c>
      <c r="E23" s="189">
        <v>0.1</v>
      </c>
      <c r="F23" s="187"/>
      <c r="G23" s="103">
        <f t="shared" si="0"/>
        <v>0</v>
      </c>
      <c r="H23" s="181">
        <v>89059.94</v>
      </c>
      <c r="I23" s="112" t="str">
        <f t="shared" si="1"/>
        <v/>
      </c>
    </row>
    <row r="24" ht="28.5" customHeight="1" spans="1:9">
      <c r="A24" s="48"/>
      <c r="B24" s="176" t="s">
        <v>576</v>
      </c>
      <c r="C24" s="177" t="s">
        <v>577</v>
      </c>
      <c r="D24" s="174" t="s">
        <v>138</v>
      </c>
      <c r="E24" s="184">
        <v>1</v>
      </c>
      <c r="F24" s="179"/>
      <c r="G24" s="103">
        <f t="shared" si="0"/>
        <v>0</v>
      </c>
      <c r="H24" s="181">
        <v>474.64</v>
      </c>
      <c r="I24" s="112" t="str">
        <f t="shared" si="1"/>
        <v/>
      </c>
    </row>
    <row r="25" ht="28.5" customHeight="1" spans="1:9">
      <c r="A25" s="48"/>
      <c r="B25" s="176" t="s">
        <v>578</v>
      </c>
      <c r="C25" s="177" t="s">
        <v>579</v>
      </c>
      <c r="D25" s="174" t="s">
        <v>453</v>
      </c>
      <c r="E25" s="178">
        <v>1</v>
      </c>
      <c r="F25" s="185"/>
      <c r="G25" s="103">
        <f t="shared" si="0"/>
        <v>0</v>
      </c>
      <c r="H25" s="181">
        <v>5009.66</v>
      </c>
      <c r="I25" s="112" t="str">
        <f t="shared" si="1"/>
        <v/>
      </c>
    </row>
    <row r="26" ht="28.5" customHeight="1" spans="1:9">
      <c r="A26" s="48"/>
      <c r="B26" s="176" t="s">
        <v>580</v>
      </c>
      <c r="C26" s="177" t="s">
        <v>581</v>
      </c>
      <c r="D26" s="174" t="s">
        <v>453</v>
      </c>
      <c r="E26" s="184">
        <v>1</v>
      </c>
      <c r="F26" s="185"/>
      <c r="G26" s="103">
        <f t="shared" si="0"/>
        <v>0</v>
      </c>
      <c r="H26" s="181">
        <v>91</v>
      </c>
      <c r="I26" s="112" t="str">
        <f t="shared" si="1"/>
        <v/>
      </c>
    </row>
    <row r="27" ht="28.5" customHeight="1" spans="1:9">
      <c r="A27" s="48"/>
      <c r="B27" s="176" t="s">
        <v>582</v>
      </c>
      <c r="C27" s="177" t="s">
        <v>583</v>
      </c>
      <c r="D27" s="174" t="s">
        <v>543</v>
      </c>
      <c r="E27" s="184">
        <v>12</v>
      </c>
      <c r="F27" s="179"/>
      <c r="G27" s="103">
        <f t="shared" si="0"/>
        <v>0</v>
      </c>
      <c r="H27" s="181">
        <v>12000</v>
      </c>
      <c r="I27" s="112" t="str">
        <f t="shared" si="1"/>
        <v/>
      </c>
    </row>
    <row r="28" ht="28.5" customHeight="1" spans="1:9">
      <c r="A28" s="48"/>
      <c r="B28" s="176" t="s">
        <v>584</v>
      </c>
      <c r="C28" s="177" t="s">
        <v>585</v>
      </c>
      <c r="D28" s="174" t="s">
        <v>138</v>
      </c>
      <c r="E28" s="184">
        <v>1</v>
      </c>
      <c r="F28" s="179"/>
      <c r="G28" s="103">
        <f t="shared" si="0"/>
        <v>0</v>
      </c>
      <c r="H28" s="181">
        <v>4000</v>
      </c>
      <c r="I28" s="112" t="str">
        <f t="shared" si="1"/>
        <v/>
      </c>
    </row>
    <row r="29" ht="28.5" customHeight="1" spans="1:9">
      <c r="A29" s="48"/>
      <c r="B29" s="176" t="s">
        <v>586</v>
      </c>
      <c r="C29" s="177" t="s">
        <v>587</v>
      </c>
      <c r="D29" s="174" t="s">
        <v>138</v>
      </c>
      <c r="E29" s="184">
        <v>1</v>
      </c>
      <c r="F29" s="179"/>
      <c r="G29" s="103">
        <f t="shared" si="0"/>
        <v>0</v>
      </c>
      <c r="H29" s="181">
        <v>21000</v>
      </c>
      <c r="I29" s="112" t="str">
        <f t="shared" si="1"/>
        <v/>
      </c>
    </row>
    <row r="30" ht="28.5" customHeight="1" spans="1:9">
      <c r="A30" s="48"/>
      <c r="B30" s="176" t="s">
        <v>588</v>
      </c>
      <c r="C30" s="177" t="s">
        <v>589</v>
      </c>
      <c r="D30" s="174" t="s">
        <v>94</v>
      </c>
      <c r="E30" s="184">
        <v>1</v>
      </c>
      <c r="F30" s="179"/>
      <c r="G30" s="103">
        <f t="shared" si="0"/>
        <v>0</v>
      </c>
      <c r="H30" s="181">
        <v>20000</v>
      </c>
      <c r="I30" s="112" t="str">
        <f t="shared" si="1"/>
        <v/>
      </c>
    </row>
    <row r="31" ht="28.5" customHeight="1" spans="1:9">
      <c r="A31" s="48" t="s">
        <v>590</v>
      </c>
      <c r="B31" s="176" t="s">
        <v>591</v>
      </c>
      <c r="C31" s="177" t="s">
        <v>592</v>
      </c>
      <c r="D31" s="174" t="s">
        <v>593</v>
      </c>
      <c r="E31" s="184">
        <v>30</v>
      </c>
      <c r="F31" s="179"/>
      <c r="G31" s="103">
        <f t="shared" si="0"/>
        <v>0</v>
      </c>
      <c r="H31" s="181">
        <v>1057.671</v>
      </c>
      <c r="I31" s="112" t="str">
        <f t="shared" si="1"/>
        <v/>
      </c>
    </row>
    <row r="32" ht="28.5" customHeight="1" spans="1:9">
      <c r="A32" s="48"/>
      <c r="B32" s="176" t="s">
        <v>594</v>
      </c>
      <c r="C32" s="177" t="s">
        <v>595</v>
      </c>
      <c r="D32" s="174" t="s">
        <v>593</v>
      </c>
      <c r="E32" s="178">
        <v>30</v>
      </c>
      <c r="F32" s="179"/>
      <c r="G32" s="103">
        <f t="shared" si="0"/>
        <v>0</v>
      </c>
      <c r="H32" s="181">
        <v>567.036</v>
      </c>
      <c r="I32" s="112" t="str">
        <f t="shared" si="1"/>
        <v/>
      </c>
    </row>
    <row r="33" ht="28.5" customHeight="1" spans="1:9">
      <c r="A33" s="48"/>
      <c r="B33" s="176" t="s">
        <v>596</v>
      </c>
      <c r="C33" s="177" t="s">
        <v>597</v>
      </c>
      <c r="D33" s="174" t="s">
        <v>593</v>
      </c>
      <c r="E33" s="184">
        <v>30</v>
      </c>
      <c r="F33" s="179"/>
      <c r="G33" s="103">
        <f t="shared" si="0"/>
        <v>0</v>
      </c>
      <c r="H33" s="181">
        <v>368.1</v>
      </c>
      <c r="I33" s="112" t="str">
        <f t="shared" si="1"/>
        <v/>
      </c>
    </row>
    <row r="34" ht="28.5" customHeight="1" spans="1:9">
      <c r="A34" s="48"/>
      <c r="B34" s="176" t="s">
        <v>598</v>
      </c>
      <c r="C34" s="177" t="s">
        <v>599</v>
      </c>
      <c r="D34" s="174" t="s">
        <v>138</v>
      </c>
      <c r="E34" s="178">
        <v>1</v>
      </c>
      <c r="F34" s="179"/>
      <c r="G34" s="103">
        <f t="shared" ref="G34:G68" si="2">ROUND(F34*E34,0)</f>
        <v>0</v>
      </c>
      <c r="H34" s="181">
        <v>2400</v>
      </c>
      <c r="I34" s="112" t="str">
        <f t="shared" si="1"/>
        <v/>
      </c>
    </row>
    <row r="35" s="160" customFormat="1" ht="28.5" customHeight="1" spans="1:9">
      <c r="A35" s="48"/>
      <c r="B35" s="176" t="s">
        <v>600</v>
      </c>
      <c r="C35" s="190" t="s">
        <v>601</v>
      </c>
      <c r="D35" s="174" t="s">
        <v>61</v>
      </c>
      <c r="E35" s="178">
        <v>50</v>
      </c>
      <c r="F35" s="179"/>
      <c r="G35" s="103">
        <f t="shared" si="2"/>
        <v>0</v>
      </c>
      <c r="H35" s="181">
        <v>96</v>
      </c>
      <c r="I35" s="112" t="str">
        <f t="shared" si="1"/>
        <v/>
      </c>
    </row>
    <row r="36" s="160" customFormat="1" ht="28.5" customHeight="1" spans="1:9">
      <c r="A36" s="48"/>
      <c r="B36" s="176" t="s">
        <v>602</v>
      </c>
      <c r="C36" s="190" t="s">
        <v>603</v>
      </c>
      <c r="D36" s="174" t="s">
        <v>61</v>
      </c>
      <c r="E36" s="178">
        <v>10</v>
      </c>
      <c r="F36" s="179"/>
      <c r="G36" s="103">
        <f t="shared" si="2"/>
        <v>0</v>
      </c>
      <c r="H36" s="181">
        <v>230</v>
      </c>
      <c r="I36" s="112" t="str">
        <f t="shared" si="1"/>
        <v/>
      </c>
    </row>
    <row r="37" s="160" customFormat="1" ht="28.5" customHeight="1" spans="1:9">
      <c r="A37" s="48"/>
      <c r="B37" s="176" t="s">
        <v>604</v>
      </c>
      <c r="C37" s="190" t="s">
        <v>605</v>
      </c>
      <c r="D37" s="174" t="s">
        <v>138</v>
      </c>
      <c r="E37" s="178">
        <v>1</v>
      </c>
      <c r="F37" s="179"/>
      <c r="G37" s="103">
        <f t="shared" si="2"/>
        <v>0</v>
      </c>
      <c r="H37" s="181">
        <v>15200</v>
      </c>
      <c r="I37" s="112" t="str">
        <f t="shared" ref="I37:I68" si="3">IF(F37-H37&gt;0,"超限价","")</f>
        <v/>
      </c>
    </row>
    <row r="38" s="160" customFormat="1" ht="28.5" customHeight="1" spans="1:9">
      <c r="A38" s="48"/>
      <c r="B38" s="176" t="s">
        <v>606</v>
      </c>
      <c r="C38" s="190" t="s">
        <v>607</v>
      </c>
      <c r="D38" s="174" t="s">
        <v>138</v>
      </c>
      <c r="E38" s="178">
        <v>1</v>
      </c>
      <c r="F38" s="179"/>
      <c r="G38" s="103">
        <f t="shared" si="2"/>
        <v>0</v>
      </c>
      <c r="H38" s="181">
        <v>12800</v>
      </c>
      <c r="I38" s="112" t="str">
        <f t="shared" si="3"/>
        <v/>
      </c>
    </row>
    <row r="39" s="160" customFormat="1" ht="28.5" customHeight="1" spans="1:9">
      <c r="A39" s="48"/>
      <c r="B39" s="176" t="s">
        <v>608</v>
      </c>
      <c r="C39" s="190" t="s">
        <v>609</v>
      </c>
      <c r="D39" s="174" t="s">
        <v>138</v>
      </c>
      <c r="E39" s="178">
        <v>1</v>
      </c>
      <c r="F39" s="179"/>
      <c r="G39" s="103">
        <f t="shared" si="2"/>
        <v>0</v>
      </c>
      <c r="H39" s="181">
        <v>9600</v>
      </c>
      <c r="I39" s="112" t="str">
        <f t="shared" si="3"/>
        <v/>
      </c>
    </row>
    <row r="40" s="160" customFormat="1" ht="28.5" customHeight="1" spans="1:9">
      <c r="A40" s="48"/>
      <c r="B40" s="176" t="s">
        <v>610</v>
      </c>
      <c r="C40" s="190" t="s">
        <v>611</v>
      </c>
      <c r="D40" s="174" t="s">
        <v>543</v>
      </c>
      <c r="E40" s="178">
        <v>1</v>
      </c>
      <c r="F40" s="179"/>
      <c r="G40" s="103">
        <f t="shared" si="2"/>
        <v>0</v>
      </c>
      <c r="H40" s="181">
        <v>9500</v>
      </c>
      <c r="I40" s="112" t="str">
        <f t="shared" si="3"/>
        <v/>
      </c>
    </row>
    <row r="41" s="160" customFormat="1" ht="28.5" customHeight="1" spans="1:9">
      <c r="A41" s="48"/>
      <c r="B41" s="176" t="s">
        <v>612</v>
      </c>
      <c r="C41" s="190" t="s">
        <v>613</v>
      </c>
      <c r="D41" s="174" t="s">
        <v>94</v>
      </c>
      <c r="E41" s="178">
        <v>1</v>
      </c>
      <c r="F41" s="179"/>
      <c r="G41" s="103">
        <f t="shared" si="2"/>
        <v>0</v>
      </c>
      <c r="H41" s="181">
        <v>1627</v>
      </c>
      <c r="I41" s="112" t="str">
        <f t="shared" si="3"/>
        <v/>
      </c>
    </row>
    <row r="42" s="160" customFormat="1" ht="28.5" customHeight="1" spans="1:9">
      <c r="A42" s="191" t="s">
        <v>614</v>
      </c>
      <c r="B42" s="176" t="s">
        <v>615</v>
      </c>
      <c r="C42" s="190" t="s">
        <v>616</v>
      </c>
      <c r="D42" s="174" t="s">
        <v>543</v>
      </c>
      <c r="E42" s="178">
        <v>1</v>
      </c>
      <c r="F42" s="179"/>
      <c r="G42" s="103">
        <f t="shared" si="2"/>
        <v>0</v>
      </c>
      <c r="H42" s="181">
        <v>38500</v>
      </c>
      <c r="I42" s="112" t="str">
        <f t="shared" si="3"/>
        <v/>
      </c>
    </row>
    <row r="43" s="160" customFormat="1" ht="28.5" customHeight="1" spans="1:9">
      <c r="A43" s="192"/>
      <c r="B43" s="176" t="s">
        <v>617</v>
      </c>
      <c r="C43" s="190" t="s">
        <v>618</v>
      </c>
      <c r="D43" s="174" t="s">
        <v>138</v>
      </c>
      <c r="E43" s="178">
        <v>1</v>
      </c>
      <c r="F43" s="179"/>
      <c r="G43" s="103">
        <f t="shared" si="2"/>
        <v>0</v>
      </c>
      <c r="H43" s="181">
        <v>31500</v>
      </c>
      <c r="I43" s="112" t="str">
        <f t="shared" si="3"/>
        <v/>
      </c>
    </row>
    <row r="44" s="160" customFormat="1" ht="28.5" customHeight="1" spans="1:9">
      <c r="A44" s="192"/>
      <c r="B44" s="176" t="s">
        <v>619</v>
      </c>
      <c r="C44" s="190" t="s">
        <v>620</v>
      </c>
      <c r="D44" s="174" t="s">
        <v>61</v>
      </c>
      <c r="E44" s="178">
        <v>1</v>
      </c>
      <c r="F44" s="179"/>
      <c r="G44" s="103">
        <f t="shared" si="2"/>
        <v>0</v>
      </c>
      <c r="H44" s="181">
        <v>14246</v>
      </c>
      <c r="I44" s="112" t="str">
        <f t="shared" si="3"/>
        <v/>
      </c>
    </row>
    <row r="45" s="160" customFormat="1" ht="28.5" customHeight="1" spans="1:9">
      <c r="A45" s="192"/>
      <c r="B45" s="176" t="s">
        <v>621</v>
      </c>
      <c r="C45" s="177" t="s">
        <v>622</v>
      </c>
      <c r="D45" s="174" t="s">
        <v>61</v>
      </c>
      <c r="E45" s="184">
        <v>1</v>
      </c>
      <c r="F45" s="179"/>
      <c r="G45" s="103">
        <f t="shared" si="2"/>
        <v>0</v>
      </c>
      <c r="H45" s="181">
        <v>10588.92</v>
      </c>
      <c r="I45" s="112" t="str">
        <f t="shared" si="3"/>
        <v/>
      </c>
    </row>
    <row r="46" s="160" customFormat="1" ht="28.5" customHeight="1" spans="1:9">
      <c r="A46" s="192"/>
      <c r="B46" s="176" t="s">
        <v>623</v>
      </c>
      <c r="C46" s="190" t="s">
        <v>624</v>
      </c>
      <c r="D46" s="174" t="s">
        <v>138</v>
      </c>
      <c r="E46" s="178">
        <v>1</v>
      </c>
      <c r="F46" s="179"/>
      <c r="G46" s="103">
        <f t="shared" si="2"/>
        <v>0</v>
      </c>
      <c r="H46" s="181">
        <v>30400</v>
      </c>
      <c r="I46" s="112" t="str">
        <f t="shared" si="3"/>
        <v/>
      </c>
    </row>
    <row r="47" s="160" customFormat="1" ht="28.5" customHeight="1" spans="1:9">
      <c r="A47" s="192"/>
      <c r="B47" s="176" t="s">
        <v>625</v>
      </c>
      <c r="C47" s="190" t="s">
        <v>626</v>
      </c>
      <c r="D47" s="174" t="s">
        <v>115</v>
      </c>
      <c r="E47" s="178">
        <v>1</v>
      </c>
      <c r="F47" s="179"/>
      <c r="G47" s="103">
        <f t="shared" si="2"/>
        <v>0</v>
      </c>
      <c r="H47" s="181">
        <v>6000</v>
      </c>
      <c r="I47" s="112" t="str">
        <f t="shared" si="3"/>
        <v/>
      </c>
    </row>
    <row r="48" s="160" customFormat="1" ht="28.5" customHeight="1" spans="1:9">
      <c r="A48" s="193"/>
      <c r="B48" s="176" t="s">
        <v>627</v>
      </c>
      <c r="C48" s="190" t="s">
        <v>628</v>
      </c>
      <c r="D48" s="174" t="s">
        <v>138</v>
      </c>
      <c r="E48" s="178">
        <v>1</v>
      </c>
      <c r="F48" s="179"/>
      <c r="G48" s="103">
        <f t="shared" si="2"/>
        <v>0</v>
      </c>
      <c r="H48" s="181">
        <v>19600</v>
      </c>
      <c r="I48" s="112" t="str">
        <f t="shared" si="3"/>
        <v/>
      </c>
    </row>
    <row r="49" s="160" customFormat="1" ht="28.5" customHeight="1" spans="1:9">
      <c r="A49" s="48" t="s">
        <v>629</v>
      </c>
      <c r="B49" s="176" t="s">
        <v>630</v>
      </c>
      <c r="C49" s="177" t="s">
        <v>631</v>
      </c>
      <c r="D49" s="174" t="s">
        <v>61</v>
      </c>
      <c r="E49" s="178">
        <v>3</v>
      </c>
      <c r="F49" s="179"/>
      <c r="G49" s="103">
        <f t="shared" si="2"/>
        <v>0</v>
      </c>
      <c r="H49" s="181">
        <v>7374.13</v>
      </c>
      <c r="I49" s="112" t="str">
        <f t="shared" si="3"/>
        <v/>
      </c>
    </row>
    <row r="50" s="160" customFormat="1" ht="28.5" customHeight="1" spans="1:9">
      <c r="A50" s="48"/>
      <c r="B50" s="176" t="s">
        <v>632</v>
      </c>
      <c r="C50" s="177" t="s">
        <v>633</v>
      </c>
      <c r="D50" s="174" t="s">
        <v>61</v>
      </c>
      <c r="E50" s="178">
        <v>1</v>
      </c>
      <c r="F50" s="179"/>
      <c r="G50" s="103">
        <f t="shared" si="2"/>
        <v>0</v>
      </c>
      <c r="H50" s="181">
        <v>12000</v>
      </c>
      <c r="I50" s="112" t="str">
        <f t="shared" si="3"/>
        <v/>
      </c>
    </row>
    <row r="51" s="160" customFormat="1" ht="28.5" customHeight="1" spans="1:9">
      <c r="A51" s="48"/>
      <c r="B51" s="176" t="s">
        <v>634</v>
      </c>
      <c r="C51" s="177" t="s">
        <v>635</v>
      </c>
      <c r="D51" s="174" t="s">
        <v>61</v>
      </c>
      <c r="E51" s="178">
        <v>1</v>
      </c>
      <c r="F51" s="179"/>
      <c r="G51" s="103">
        <f t="shared" si="2"/>
        <v>0</v>
      </c>
      <c r="H51" s="181">
        <v>350</v>
      </c>
      <c r="I51" s="112" t="str">
        <f t="shared" si="3"/>
        <v/>
      </c>
    </row>
    <row r="52" s="160" customFormat="1" ht="28.5" customHeight="1" spans="1:9">
      <c r="A52" s="48"/>
      <c r="B52" s="176" t="s">
        <v>636</v>
      </c>
      <c r="C52" s="177" t="s">
        <v>637</v>
      </c>
      <c r="D52" s="174" t="s">
        <v>61</v>
      </c>
      <c r="E52" s="178">
        <v>1</v>
      </c>
      <c r="F52" s="179"/>
      <c r="G52" s="103">
        <f t="shared" si="2"/>
        <v>0</v>
      </c>
      <c r="H52" s="181">
        <v>200000</v>
      </c>
      <c r="I52" s="112" t="str">
        <f t="shared" si="3"/>
        <v/>
      </c>
    </row>
    <row r="53" s="160" customFormat="1" ht="28.5" customHeight="1" spans="1:9">
      <c r="A53" s="48"/>
      <c r="B53" s="176" t="s">
        <v>638</v>
      </c>
      <c r="C53" s="177" t="s">
        <v>639</v>
      </c>
      <c r="D53" s="174" t="s">
        <v>61</v>
      </c>
      <c r="E53" s="178">
        <v>1</v>
      </c>
      <c r="F53" s="179"/>
      <c r="G53" s="103">
        <f t="shared" si="2"/>
        <v>0</v>
      </c>
      <c r="H53" s="181">
        <v>450</v>
      </c>
      <c r="I53" s="112" t="str">
        <f t="shared" si="3"/>
        <v/>
      </c>
    </row>
    <row r="54" s="160" customFormat="1" ht="28.5" customHeight="1" spans="1:9">
      <c r="A54" s="48"/>
      <c r="B54" s="176" t="s">
        <v>640</v>
      </c>
      <c r="C54" s="177" t="s">
        <v>641</v>
      </c>
      <c r="D54" s="174" t="s">
        <v>179</v>
      </c>
      <c r="E54" s="182">
        <v>200</v>
      </c>
      <c r="F54" s="187"/>
      <c r="G54" s="103">
        <f t="shared" si="2"/>
        <v>0</v>
      </c>
      <c r="H54" s="181">
        <v>34.12</v>
      </c>
      <c r="I54" s="112" t="str">
        <f t="shared" si="3"/>
        <v/>
      </c>
    </row>
    <row r="55" s="160" customFormat="1" ht="28.5" customHeight="1" spans="1:9">
      <c r="A55" s="48"/>
      <c r="B55" s="176" t="s">
        <v>642</v>
      </c>
      <c r="C55" s="177" t="s">
        <v>643</v>
      </c>
      <c r="D55" s="174" t="s">
        <v>138</v>
      </c>
      <c r="E55" s="178">
        <v>1</v>
      </c>
      <c r="F55" s="187"/>
      <c r="G55" s="103">
        <f t="shared" si="2"/>
        <v>0</v>
      </c>
      <c r="H55" s="181">
        <v>1000</v>
      </c>
      <c r="I55" s="112" t="str">
        <f t="shared" si="3"/>
        <v/>
      </c>
    </row>
    <row r="56" s="160" customFormat="1" ht="28.5" customHeight="1" spans="1:9">
      <c r="A56" s="48"/>
      <c r="B56" s="176" t="s">
        <v>644</v>
      </c>
      <c r="C56" s="177" t="s">
        <v>645</v>
      </c>
      <c r="D56" s="174" t="s">
        <v>179</v>
      </c>
      <c r="E56" s="182">
        <v>200</v>
      </c>
      <c r="F56" s="187"/>
      <c r="G56" s="103">
        <f t="shared" si="2"/>
        <v>0</v>
      </c>
      <c r="H56" s="181">
        <v>16.63</v>
      </c>
      <c r="I56" s="112" t="str">
        <f t="shared" si="3"/>
        <v/>
      </c>
    </row>
    <row r="57" s="160" customFormat="1" ht="28.5" customHeight="1" spans="1:9">
      <c r="A57" s="48"/>
      <c r="B57" s="176" t="s">
        <v>646</v>
      </c>
      <c r="C57" s="177" t="s">
        <v>647</v>
      </c>
      <c r="D57" s="174" t="s">
        <v>61</v>
      </c>
      <c r="E57" s="178">
        <v>1</v>
      </c>
      <c r="F57" s="179"/>
      <c r="G57" s="103">
        <f t="shared" si="2"/>
        <v>0</v>
      </c>
      <c r="H57" s="181">
        <v>4500</v>
      </c>
      <c r="I57" s="112" t="str">
        <f t="shared" si="3"/>
        <v/>
      </c>
    </row>
    <row r="58" s="160" customFormat="1" ht="28.5" customHeight="1" spans="1:9">
      <c r="A58" s="48"/>
      <c r="B58" s="176" t="s">
        <v>648</v>
      </c>
      <c r="C58" s="177" t="s">
        <v>649</v>
      </c>
      <c r="D58" s="174" t="s">
        <v>138</v>
      </c>
      <c r="E58" s="178">
        <v>1</v>
      </c>
      <c r="F58" s="179"/>
      <c r="G58" s="103">
        <f t="shared" si="2"/>
        <v>0</v>
      </c>
      <c r="H58" s="181">
        <v>8500</v>
      </c>
      <c r="I58" s="112" t="str">
        <f t="shared" si="3"/>
        <v/>
      </c>
    </row>
    <row r="59" s="160" customFormat="1" ht="28.5" customHeight="1" spans="1:9">
      <c r="A59" s="48"/>
      <c r="B59" s="176" t="s">
        <v>650</v>
      </c>
      <c r="C59" s="177" t="s">
        <v>651</v>
      </c>
      <c r="D59" s="174" t="s">
        <v>61</v>
      </c>
      <c r="E59" s="184">
        <v>11</v>
      </c>
      <c r="F59" s="179"/>
      <c r="G59" s="103">
        <f t="shared" si="2"/>
        <v>0</v>
      </c>
      <c r="H59" s="181">
        <v>298.95</v>
      </c>
      <c r="I59" s="112" t="str">
        <f t="shared" si="3"/>
        <v/>
      </c>
    </row>
    <row r="60" s="160" customFormat="1" ht="28.5" customHeight="1" spans="1:9">
      <c r="A60" s="48"/>
      <c r="B60" s="176" t="s">
        <v>652</v>
      </c>
      <c r="C60" s="177" t="s">
        <v>653</v>
      </c>
      <c r="D60" s="174" t="s">
        <v>61</v>
      </c>
      <c r="E60" s="184">
        <v>8</v>
      </c>
      <c r="F60" s="179"/>
      <c r="G60" s="103">
        <f t="shared" si="2"/>
        <v>0</v>
      </c>
      <c r="H60" s="181">
        <v>280</v>
      </c>
      <c r="I60" s="112" t="str">
        <f t="shared" si="3"/>
        <v/>
      </c>
    </row>
    <row r="61" s="160" customFormat="1" ht="28.5" customHeight="1" spans="1:9">
      <c r="A61" s="48"/>
      <c r="B61" s="176" t="s">
        <v>654</v>
      </c>
      <c r="C61" s="177" t="s">
        <v>655</v>
      </c>
      <c r="D61" s="174" t="s">
        <v>43</v>
      </c>
      <c r="E61" s="182">
        <v>1</v>
      </c>
      <c r="F61" s="179"/>
      <c r="G61" s="103">
        <f t="shared" si="2"/>
        <v>0</v>
      </c>
      <c r="H61" s="181">
        <v>10894.94</v>
      </c>
      <c r="I61" s="112" t="str">
        <f t="shared" si="3"/>
        <v/>
      </c>
    </row>
    <row r="62" s="160" customFormat="1" ht="28.5" customHeight="1" spans="1:9">
      <c r="A62" s="48"/>
      <c r="B62" s="176" t="s">
        <v>656</v>
      </c>
      <c r="C62" s="177" t="s">
        <v>657</v>
      </c>
      <c r="D62" s="174" t="s">
        <v>179</v>
      </c>
      <c r="E62" s="182">
        <v>1</v>
      </c>
      <c r="F62" s="179"/>
      <c r="G62" s="103">
        <f t="shared" si="2"/>
        <v>0</v>
      </c>
      <c r="H62" s="181">
        <v>32754</v>
      </c>
      <c r="I62" s="112" t="str">
        <f t="shared" si="3"/>
        <v/>
      </c>
    </row>
    <row r="63" s="160" customFormat="1" ht="28.5" customHeight="1" spans="1:9">
      <c r="A63" s="48"/>
      <c r="B63" s="176" t="s">
        <v>658</v>
      </c>
      <c r="C63" s="177" t="s">
        <v>659</v>
      </c>
      <c r="D63" s="174" t="s">
        <v>61</v>
      </c>
      <c r="E63" s="178">
        <v>2</v>
      </c>
      <c r="F63" s="179"/>
      <c r="G63" s="103">
        <f t="shared" si="2"/>
        <v>0</v>
      </c>
      <c r="H63" s="181">
        <v>4840</v>
      </c>
      <c r="I63" s="112" t="str">
        <f t="shared" si="3"/>
        <v/>
      </c>
    </row>
    <row r="64" s="160" customFormat="1" ht="28.5" customHeight="1" spans="1:9">
      <c r="A64" s="48"/>
      <c r="B64" s="176" t="s">
        <v>660</v>
      </c>
      <c r="C64" s="177" t="s">
        <v>661</v>
      </c>
      <c r="D64" s="174" t="s">
        <v>61</v>
      </c>
      <c r="E64" s="178">
        <v>1</v>
      </c>
      <c r="F64" s="179"/>
      <c r="G64" s="103">
        <f t="shared" si="2"/>
        <v>0</v>
      </c>
      <c r="H64" s="181">
        <v>3500</v>
      </c>
      <c r="I64" s="112" t="str">
        <f t="shared" si="3"/>
        <v/>
      </c>
    </row>
    <row r="65" s="160" customFormat="1" ht="28.5" customHeight="1" spans="1:9">
      <c r="A65" s="48"/>
      <c r="B65" s="176" t="s">
        <v>662</v>
      </c>
      <c r="C65" s="177" t="s">
        <v>663</v>
      </c>
      <c r="D65" s="174" t="s">
        <v>61</v>
      </c>
      <c r="E65" s="178">
        <v>1</v>
      </c>
      <c r="F65" s="179"/>
      <c r="G65" s="103">
        <f t="shared" si="2"/>
        <v>0</v>
      </c>
      <c r="H65" s="181">
        <v>2276</v>
      </c>
      <c r="I65" s="112" t="str">
        <f t="shared" si="3"/>
        <v/>
      </c>
    </row>
    <row r="66" s="160" customFormat="1" ht="28.5" customHeight="1" spans="1:9">
      <c r="A66" s="48"/>
      <c r="B66" s="176" t="s">
        <v>664</v>
      </c>
      <c r="C66" s="177" t="s">
        <v>665</v>
      </c>
      <c r="D66" s="174" t="s">
        <v>61</v>
      </c>
      <c r="E66" s="178">
        <v>1</v>
      </c>
      <c r="F66" s="179"/>
      <c r="G66" s="103">
        <f t="shared" si="2"/>
        <v>0</v>
      </c>
      <c r="H66" s="181">
        <v>6242.32</v>
      </c>
      <c r="I66" s="112" t="str">
        <f t="shared" si="3"/>
        <v/>
      </c>
    </row>
    <row r="67" s="160" customFormat="1" ht="28.5" customHeight="1" spans="1:9">
      <c r="A67" s="48"/>
      <c r="B67" s="176" t="s">
        <v>666</v>
      </c>
      <c r="C67" s="177" t="s">
        <v>667</v>
      </c>
      <c r="D67" s="174" t="s">
        <v>61</v>
      </c>
      <c r="E67" s="178">
        <v>1</v>
      </c>
      <c r="F67" s="179"/>
      <c r="G67" s="103">
        <f t="shared" si="2"/>
        <v>0</v>
      </c>
      <c r="H67" s="181">
        <v>2914.13</v>
      </c>
      <c r="I67" s="112" t="str">
        <f t="shared" si="3"/>
        <v/>
      </c>
    </row>
    <row r="68" s="160" customFormat="1" ht="28.5" customHeight="1" spans="1:9">
      <c r="A68" s="48"/>
      <c r="B68" s="176" t="s">
        <v>668</v>
      </c>
      <c r="C68" s="177" t="s">
        <v>669</v>
      </c>
      <c r="D68" s="174" t="s">
        <v>61</v>
      </c>
      <c r="E68" s="178">
        <v>1</v>
      </c>
      <c r="F68" s="179"/>
      <c r="G68" s="103">
        <f t="shared" si="2"/>
        <v>0</v>
      </c>
      <c r="H68" s="181">
        <v>892.55</v>
      </c>
      <c r="I68" s="112" t="str">
        <f t="shared" si="3"/>
        <v/>
      </c>
    </row>
    <row r="69" ht="28.5" customHeight="1" spans="1:9">
      <c r="A69" s="48"/>
      <c r="B69" s="176" t="s">
        <v>670</v>
      </c>
      <c r="C69" s="177" t="s">
        <v>671</v>
      </c>
      <c r="D69" s="174" t="s">
        <v>61</v>
      </c>
      <c r="E69" s="178">
        <v>1</v>
      </c>
      <c r="F69" s="179"/>
      <c r="G69" s="103">
        <f t="shared" ref="G69:G130" si="4">ROUND(F69*E69,0)</f>
        <v>0</v>
      </c>
      <c r="H69" s="181">
        <v>3776.99</v>
      </c>
      <c r="I69" s="112" t="str">
        <f t="shared" ref="I69:I100" si="5">IF(F69-H69&gt;0,"超限价","")</f>
        <v/>
      </c>
    </row>
    <row r="70" ht="28.5" customHeight="1" spans="1:9">
      <c r="A70" s="48"/>
      <c r="B70" s="176" t="s">
        <v>672</v>
      </c>
      <c r="C70" s="177" t="s">
        <v>673</v>
      </c>
      <c r="D70" s="174" t="s">
        <v>61</v>
      </c>
      <c r="E70" s="178">
        <v>1</v>
      </c>
      <c r="F70" s="179"/>
      <c r="G70" s="103">
        <f t="shared" si="4"/>
        <v>0</v>
      </c>
      <c r="H70" s="181">
        <v>35826.29</v>
      </c>
      <c r="I70" s="112" t="str">
        <f t="shared" si="5"/>
        <v/>
      </c>
    </row>
    <row r="71" ht="28.5" customHeight="1" spans="1:9">
      <c r="A71" s="48"/>
      <c r="B71" s="176" t="s">
        <v>674</v>
      </c>
      <c r="C71" s="177" t="s">
        <v>675</v>
      </c>
      <c r="D71" s="174" t="s">
        <v>61</v>
      </c>
      <c r="E71" s="178">
        <v>10</v>
      </c>
      <c r="F71" s="179"/>
      <c r="G71" s="103">
        <f t="shared" si="4"/>
        <v>0</v>
      </c>
      <c r="H71" s="181">
        <v>1188.7</v>
      </c>
      <c r="I71" s="112" t="str">
        <f t="shared" si="5"/>
        <v/>
      </c>
    </row>
    <row r="72" ht="28.5" customHeight="1" spans="1:9">
      <c r="A72" s="48"/>
      <c r="B72" s="176" t="s">
        <v>676</v>
      </c>
      <c r="C72" s="177" t="s">
        <v>677</v>
      </c>
      <c r="D72" s="174" t="s">
        <v>179</v>
      </c>
      <c r="E72" s="182">
        <v>50</v>
      </c>
      <c r="F72" s="179"/>
      <c r="G72" s="103">
        <f t="shared" si="4"/>
        <v>0</v>
      </c>
      <c r="H72" s="181">
        <v>14.75</v>
      </c>
      <c r="I72" s="112" t="str">
        <f t="shared" si="5"/>
        <v/>
      </c>
    </row>
    <row r="73" ht="28.5" customHeight="1" spans="1:9">
      <c r="A73" s="48"/>
      <c r="B73" s="176" t="s">
        <v>678</v>
      </c>
      <c r="C73" s="177" t="s">
        <v>679</v>
      </c>
      <c r="D73" s="174" t="s">
        <v>61</v>
      </c>
      <c r="E73" s="178">
        <v>1</v>
      </c>
      <c r="F73" s="179"/>
      <c r="G73" s="103">
        <f t="shared" si="4"/>
        <v>0</v>
      </c>
      <c r="H73" s="181">
        <v>9940.32</v>
      </c>
      <c r="I73" s="112" t="str">
        <f t="shared" si="5"/>
        <v/>
      </c>
    </row>
    <row r="74" ht="28.5" customHeight="1" spans="1:9">
      <c r="A74" s="48"/>
      <c r="B74" s="176" t="s">
        <v>680</v>
      </c>
      <c r="C74" s="177" t="s">
        <v>681</v>
      </c>
      <c r="D74" s="174" t="s">
        <v>61</v>
      </c>
      <c r="E74" s="178">
        <v>1</v>
      </c>
      <c r="F74" s="179"/>
      <c r="G74" s="103">
        <f t="shared" si="4"/>
        <v>0</v>
      </c>
      <c r="H74" s="181">
        <v>3160.66</v>
      </c>
      <c r="I74" s="112" t="str">
        <f t="shared" si="5"/>
        <v/>
      </c>
    </row>
    <row r="75" ht="28.5" customHeight="1" spans="1:9">
      <c r="A75" s="48"/>
      <c r="B75" s="176" t="s">
        <v>682</v>
      </c>
      <c r="C75" s="177" t="s">
        <v>683</v>
      </c>
      <c r="D75" s="174" t="s">
        <v>61</v>
      </c>
      <c r="E75" s="178">
        <v>1</v>
      </c>
      <c r="F75" s="179"/>
      <c r="G75" s="103">
        <f t="shared" si="4"/>
        <v>0</v>
      </c>
      <c r="H75" s="181">
        <v>3500</v>
      </c>
      <c r="I75" s="112" t="str">
        <f t="shared" si="5"/>
        <v/>
      </c>
    </row>
    <row r="76" ht="28.5" customHeight="1" spans="1:9">
      <c r="A76" s="48"/>
      <c r="B76" s="176" t="s">
        <v>684</v>
      </c>
      <c r="C76" s="177" t="s">
        <v>685</v>
      </c>
      <c r="D76" s="174" t="s">
        <v>61</v>
      </c>
      <c r="E76" s="178">
        <v>1</v>
      </c>
      <c r="F76" s="179"/>
      <c r="G76" s="103">
        <f t="shared" si="4"/>
        <v>0</v>
      </c>
      <c r="H76" s="181">
        <v>448.8</v>
      </c>
      <c r="I76" s="112" t="str">
        <f t="shared" si="5"/>
        <v/>
      </c>
    </row>
    <row r="77" ht="28.5" customHeight="1" spans="1:9">
      <c r="A77" s="48"/>
      <c r="B77" s="176" t="s">
        <v>686</v>
      </c>
      <c r="C77" s="177" t="s">
        <v>687</v>
      </c>
      <c r="D77" s="174" t="s">
        <v>61</v>
      </c>
      <c r="E77" s="178">
        <v>1</v>
      </c>
      <c r="F77" s="179"/>
      <c r="G77" s="103">
        <f t="shared" si="4"/>
        <v>0</v>
      </c>
      <c r="H77" s="181">
        <v>11974.22</v>
      </c>
      <c r="I77" s="112" t="str">
        <f t="shared" si="5"/>
        <v/>
      </c>
    </row>
    <row r="78" ht="28.5" customHeight="1" spans="1:9">
      <c r="A78" s="48"/>
      <c r="B78" s="176" t="s">
        <v>688</v>
      </c>
      <c r="C78" s="177" t="s">
        <v>689</v>
      </c>
      <c r="D78" s="174" t="s">
        <v>61</v>
      </c>
      <c r="E78" s="178">
        <v>1</v>
      </c>
      <c r="F78" s="179"/>
      <c r="G78" s="103">
        <f t="shared" si="4"/>
        <v>0</v>
      </c>
      <c r="H78" s="181">
        <v>1800</v>
      </c>
      <c r="I78" s="112" t="str">
        <f t="shared" si="5"/>
        <v/>
      </c>
    </row>
    <row r="79" ht="28.5" customHeight="1" spans="1:9">
      <c r="A79" s="48"/>
      <c r="B79" s="176" t="s">
        <v>690</v>
      </c>
      <c r="C79" s="177" t="s">
        <v>691</v>
      </c>
      <c r="D79" s="174" t="s">
        <v>61</v>
      </c>
      <c r="E79" s="178">
        <v>1</v>
      </c>
      <c r="F79" s="179"/>
      <c r="G79" s="103">
        <f t="shared" si="4"/>
        <v>0</v>
      </c>
      <c r="H79" s="181">
        <v>44000</v>
      </c>
      <c r="I79" s="112" t="str">
        <f t="shared" si="5"/>
        <v/>
      </c>
    </row>
    <row r="80" ht="28.5" customHeight="1" spans="1:9">
      <c r="A80" s="48"/>
      <c r="B80" s="176" t="s">
        <v>692</v>
      </c>
      <c r="C80" s="177" t="s">
        <v>693</v>
      </c>
      <c r="D80" s="174" t="s">
        <v>61</v>
      </c>
      <c r="E80" s="178">
        <v>1</v>
      </c>
      <c r="F80" s="179"/>
      <c r="G80" s="103">
        <f t="shared" si="4"/>
        <v>0</v>
      </c>
      <c r="H80" s="181">
        <v>34577.824</v>
      </c>
      <c r="I80" s="112" t="str">
        <f t="shared" si="5"/>
        <v/>
      </c>
    </row>
    <row r="81" ht="28.5" customHeight="1" spans="1:9">
      <c r="A81" s="48"/>
      <c r="B81" s="176" t="s">
        <v>694</v>
      </c>
      <c r="C81" s="177" t="s">
        <v>695</v>
      </c>
      <c r="D81" s="174" t="s">
        <v>543</v>
      </c>
      <c r="E81" s="178">
        <v>1</v>
      </c>
      <c r="F81" s="179"/>
      <c r="G81" s="103">
        <f t="shared" si="4"/>
        <v>0</v>
      </c>
      <c r="H81" s="181">
        <v>147979.0725</v>
      </c>
      <c r="I81" s="112" t="str">
        <f t="shared" si="5"/>
        <v/>
      </c>
    </row>
    <row r="82" ht="28.5" customHeight="1" spans="1:9">
      <c r="A82" s="48"/>
      <c r="B82" s="176" t="s">
        <v>696</v>
      </c>
      <c r="C82" s="177" t="s">
        <v>697</v>
      </c>
      <c r="D82" s="174" t="s">
        <v>57</v>
      </c>
      <c r="E82" s="178">
        <v>1</v>
      </c>
      <c r="F82" s="179"/>
      <c r="G82" s="103">
        <f t="shared" si="4"/>
        <v>0</v>
      </c>
      <c r="H82" s="181">
        <v>1681.46</v>
      </c>
      <c r="I82" s="112" t="str">
        <f t="shared" si="5"/>
        <v/>
      </c>
    </row>
    <row r="83" ht="28.5" customHeight="1" spans="1:9">
      <c r="A83" s="48"/>
      <c r="B83" s="176" t="s">
        <v>698</v>
      </c>
      <c r="C83" s="177" t="s">
        <v>699</v>
      </c>
      <c r="D83" s="174" t="s">
        <v>61</v>
      </c>
      <c r="E83" s="178">
        <v>1</v>
      </c>
      <c r="F83" s="179"/>
      <c r="G83" s="103">
        <f t="shared" si="4"/>
        <v>0</v>
      </c>
      <c r="H83" s="181">
        <v>5564.36</v>
      </c>
      <c r="I83" s="112" t="str">
        <f t="shared" si="5"/>
        <v/>
      </c>
    </row>
    <row r="84" ht="28.5" customHeight="1" spans="1:9">
      <c r="A84" s="48"/>
      <c r="B84" s="176" t="s">
        <v>700</v>
      </c>
      <c r="C84" s="177" t="s">
        <v>701</v>
      </c>
      <c r="D84" s="174" t="s">
        <v>61</v>
      </c>
      <c r="E84" s="178">
        <v>1</v>
      </c>
      <c r="F84" s="179"/>
      <c r="G84" s="103">
        <f t="shared" si="4"/>
        <v>0</v>
      </c>
      <c r="H84" s="181">
        <v>61712.26</v>
      </c>
      <c r="I84" s="112" t="str">
        <f t="shared" si="5"/>
        <v/>
      </c>
    </row>
    <row r="85" ht="28.5" customHeight="1" spans="1:9">
      <c r="A85" s="48"/>
      <c r="B85" s="176" t="s">
        <v>702</v>
      </c>
      <c r="C85" s="177" t="s">
        <v>703</v>
      </c>
      <c r="D85" s="174" t="s">
        <v>61</v>
      </c>
      <c r="E85" s="178">
        <v>1</v>
      </c>
      <c r="F85" s="179"/>
      <c r="G85" s="103">
        <f t="shared" si="4"/>
        <v>0</v>
      </c>
      <c r="H85" s="181">
        <v>88815.096</v>
      </c>
      <c r="I85" s="112" t="str">
        <f t="shared" si="5"/>
        <v/>
      </c>
    </row>
    <row r="86" ht="28.5" customHeight="1" spans="1:9">
      <c r="A86" s="48"/>
      <c r="B86" s="176" t="s">
        <v>704</v>
      </c>
      <c r="C86" s="177" t="s">
        <v>705</v>
      </c>
      <c r="D86" s="174" t="s">
        <v>61</v>
      </c>
      <c r="E86" s="178">
        <v>1</v>
      </c>
      <c r="F86" s="185"/>
      <c r="G86" s="103">
        <f t="shared" si="4"/>
        <v>0</v>
      </c>
      <c r="H86" s="181">
        <v>5300</v>
      </c>
      <c r="I86" s="112" t="str">
        <f t="shared" si="5"/>
        <v/>
      </c>
    </row>
    <row r="87" ht="28.5" customHeight="1" spans="1:9">
      <c r="A87" s="48"/>
      <c r="B87" s="176" t="s">
        <v>706</v>
      </c>
      <c r="C87" s="177" t="s">
        <v>707</v>
      </c>
      <c r="D87" s="174" t="s">
        <v>61</v>
      </c>
      <c r="E87" s="178">
        <v>1</v>
      </c>
      <c r="F87" s="185"/>
      <c r="G87" s="103">
        <f t="shared" si="4"/>
        <v>0</v>
      </c>
      <c r="H87" s="181">
        <v>20000</v>
      </c>
      <c r="I87" s="112" t="str">
        <f t="shared" si="5"/>
        <v/>
      </c>
    </row>
    <row r="88" ht="28.5" customHeight="1" spans="1:9">
      <c r="A88" s="48"/>
      <c r="B88" s="176" t="s">
        <v>708</v>
      </c>
      <c r="C88" s="177" t="s">
        <v>709</v>
      </c>
      <c r="D88" s="174" t="s">
        <v>61</v>
      </c>
      <c r="E88" s="178">
        <v>1</v>
      </c>
      <c r="F88" s="185"/>
      <c r="G88" s="103">
        <f t="shared" si="4"/>
        <v>0</v>
      </c>
      <c r="H88" s="181">
        <v>1457</v>
      </c>
      <c r="I88" s="112" t="str">
        <f t="shared" si="5"/>
        <v/>
      </c>
    </row>
    <row r="89" ht="28.5" customHeight="1" spans="1:9">
      <c r="A89" s="48"/>
      <c r="B89" s="176" t="s">
        <v>710</v>
      </c>
      <c r="C89" s="177" t="s">
        <v>711</v>
      </c>
      <c r="D89" s="174" t="s">
        <v>61</v>
      </c>
      <c r="E89" s="178">
        <v>1</v>
      </c>
      <c r="F89" s="185"/>
      <c r="G89" s="103">
        <f t="shared" si="4"/>
        <v>0</v>
      </c>
      <c r="H89" s="181">
        <v>1752</v>
      </c>
      <c r="I89" s="112" t="str">
        <f t="shared" si="5"/>
        <v/>
      </c>
    </row>
    <row r="90" ht="28.5" customHeight="1" spans="1:9">
      <c r="A90" s="48"/>
      <c r="B90" s="176" t="s">
        <v>712</v>
      </c>
      <c r="C90" s="177" t="s">
        <v>713</v>
      </c>
      <c r="D90" s="174" t="s">
        <v>94</v>
      </c>
      <c r="E90" s="178">
        <v>1</v>
      </c>
      <c r="F90" s="179"/>
      <c r="G90" s="103">
        <f t="shared" si="4"/>
        <v>0</v>
      </c>
      <c r="H90" s="181">
        <v>4746</v>
      </c>
      <c r="I90" s="112" t="str">
        <f t="shared" si="5"/>
        <v/>
      </c>
    </row>
    <row r="91" ht="28.5" customHeight="1" spans="1:9">
      <c r="A91" s="48"/>
      <c r="B91" s="176" t="s">
        <v>714</v>
      </c>
      <c r="C91" s="177" t="s">
        <v>715</v>
      </c>
      <c r="D91" s="174" t="s">
        <v>61</v>
      </c>
      <c r="E91" s="178">
        <v>1</v>
      </c>
      <c r="F91" s="185"/>
      <c r="G91" s="103">
        <f t="shared" si="4"/>
        <v>0</v>
      </c>
      <c r="H91" s="181">
        <v>1000</v>
      </c>
      <c r="I91" s="112" t="str">
        <f t="shared" si="5"/>
        <v/>
      </c>
    </row>
    <row r="92" ht="28.5" customHeight="1" spans="1:9">
      <c r="A92" s="48"/>
      <c r="B92" s="176" t="s">
        <v>716</v>
      </c>
      <c r="C92" s="190" t="s">
        <v>717</v>
      </c>
      <c r="D92" s="174" t="s">
        <v>115</v>
      </c>
      <c r="E92" s="178">
        <v>1</v>
      </c>
      <c r="F92" s="179"/>
      <c r="G92" s="103">
        <f t="shared" si="4"/>
        <v>0</v>
      </c>
      <c r="H92" s="181">
        <v>8000</v>
      </c>
      <c r="I92" s="112" t="str">
        <f t="shared" si="5"/>
        <v/>
      </c>
    </row>
    <row r="93" ht="28.5" customHeight="1" spans="1:9">
      <c r="A93" s="48"/>
      <c r="B93" s="176" t="s">
        <v>718</v>
      </c>
      <c r="C93" s="190" t="s">
        <v>719</v>
      </c>
      <c r="D93" s="174" t="s">
        <v>115</v>
      </c>
      <c r="E93" s="178">
        <v>1</v>
      </c>
      <c r="F93" s="179"/>
      <c r="G93" s="103">
        <f t="shared" si="4"/>
        <v>0</v>
      </c>
      <c r="H93" s="181">
        <v>8000</v>
      </c>
      <c r="I93" s="112" t="str">
        <f t="shared" si="5"/>
        <v/>
      </c>
    </row>
    <row r="94" ht="28.5" customHeight="1" spans="1:9">
      <c r="A94" s="48"/>
      <c r="B94" s="176" t="s">
        <v>720</v>
      </c>
      <c r="C94" s="190" t="s">
        <v>721</v>
      </c>
      <c r="D94" s="174" t="s">
        <v>115</v>
      </c>
      <c r="E94" s="178">
        <v>1</v>
      </c>
      <c r="F94" s="179"/>
      <c r="G94" s="103">
        <f t="shared" si="4"/>
        <v>0</v>
      </c>
      <c r="H94" s="181">
        <v>8000</v>
      </c>
      <c r="I94" s="112" t="str">
        <f t="shared" si="5"/>
        <v/>
      </c>
    </row>
    <row r="95" ht="28.5" customHeight="1" spans="1:9">
      <c r="A95" s="48" t="s">
        <v>722</v>
      </c>
      <c r="B95" s="176" t="s">
        <v>723</v>
      </c>
      <c r="C95" s="177" t="s">
        <v>724</v>
      </c>
      <c r="D95" s="174" t="s">
        <v>725</v>
      </c>
      <c r="E95" s="178">
        <v>1</v>
      </c>
      <c r="F95" s="179"/>
      <c r="G95" s="103">
        <f t="shared" si="4"/>
        <v>0</v>
      </c>
      <c r="H95" s="181">
        <v>10470.84</v>
      </c>
      <c r="I95" s="112" t="str">
        <f t="shared" si="5"/>
        <v/>
      </c>
    </row>
    <row r="96" ht="28.5" customHeight="1" spans="1:9">
      <c r="A96" s="48"/>
      <c r="B96" s="176" t="s">
        <v>726</v>
      </c>
      <c r="C96" s="177" t="s">
        <v>727</v>
      </c>
      <c r="D96" s="174" t="s">
        <v>138</v>
      </c>
      <c r="E96" s="184">
        <v>4</v>
      </c>
      <c r="F96" s="179"/>
      <c r="G96" s="103">
        <f t="shared" si="4"/>
        <v>0</v>
      </c>
      <c r="H96" s="181">
        <v>2999.86</v>
      </c>
      <c r="I96" s="112" t="str">
        <f t="shared" si="5"/>
        <v/>
      </c>
    </row>
    <row r="97" ht="28.5" customHeight="1" spans="1:9">
      <c r="A97" s="48"/>
      <c r="B97" s="176" t="s">
        <v>728</v>
      </c>
      <c r="C97" s="177" t="s">
        <v>729</v>
      </c>
      <c r="D97" s="174" t="s">
        <v>61</v>
      </c>
      <c r="E97" s="184">
        <v>1</v>
      </c>
      <c r="F97" s="179"/>
      <c r="G97" s="103">
        <f t="shared" si="4"/>
        <v>0</v>
      </c>
      <c r="H97" s="181">
        <v>1224</v>
      </c>
      <c r="I97" s="112" t="str">
        <f t="shared" si="5"/>
        <v/>
      </c>
    </row>
    <row r="98" ht="28.5" customHeight="1" spans="1:9">
      <c r="A98" s="48"/>
      <c r="B98" s="176" t="s">
        <v>730</v>
      </c>
      <c r="C98" s="177" t="s">
        <v>731</v>
      </c>
      <c r="D98" s="174" t="s">
        <v>138</v>
      </c>
      <c r="E98" s="184">
        <v>1</v>
      </c>
      <c r="F98" s="179"/>
      <c r="G98" s="103">
        <f t="shared" si="4"/>
        <v>0</v>
      </c>
      <c r="H98" s="181">
        <v>1476</v>
      </c>
      <c r="I98" s="112" t="str">
        <f t="shared" si="5"/>
        <v/>
      </c>
    </row>
    <row r="99" ht="28.5" customHeight="1" spans="1:9">
      <c r="A99" s="48"/>
      <c r="B99" s="176" t="s">
        <v>732</v>
      </c>
      <c r="C99" s="177" t="s">
        <v>733</v>
      </c>
      <c r="D99" s="174" t="s">
        <v>61</v>
      </c>
      <c r="E99" s="184">
        <v>1</v>
      </c>
      <c r="F99" s="179"/>
      <c r="G99" s="103">
        <f t="shared" si="4"/>
        <v>0</v>
      </c>
      <c r="H99" s="181">
        <v>2804.96</v>
      </c>
      <c r="I99" s="112" t="str">
        <f t="shared" si="5"/>
        <v/>
      </c>
    </row>
    <row r="100" ht="28.5" customHeight="1" spans="1:9">
      <c r="A100" s="48"/>
      <c r="B100" s="176" t="s">
        <v>734</v>
      </c>
      <c r="C100" s="177" t="s">
        <v>735</v>
      </c>
      <c r="D100" s="174" t="s">
        <v>179</v>
      </c>
      <c r="E100" s="182">
        <v>30</v>
      </c>
      <c r="F100" s="179"/>
      <c r="G100" s="103">
        <f t="shared" si="4"/>
        <v>0</v>
      </c>
      <c r="H100" s="181">
        <v>198.29</v>
      </c>
      <c r="I100" s="112" t="str">
        <f t="shared" si="5"/>
        <v/>
      </c>
    </row>
    <row r="101" ht="28.5" customHeight="1" spans="1:9">
      <c r="A101" s="48"/>
      <c r="B101" s="176" t="s">
        <v>736</v>
      </c>
      <c r="C101" s="177" t="s">
        <v>737</v>
      </c>
      <c r="D101" s="174" t="s">
        <v>61</v>
      </c>
      <c r="E101" s="184">
        <v>1</v>
      </c>
      <c r="F101" s="179"/>
      <c r="G101" s="103">
        <f t="shared" si="4"/>
        <v>0</v>
      </c>
      <c r="H101" s="181">
        <v>10035.8</v>
      </c>
      <c r="I101" s="112" t="str">
        <f t="shared" ref="I101:I130" si="6">IF(F101-H101&gt;0,"超限价","")</f>
        <v/>
      </c>
    </row>
    <row r="102" ht="28.5" customHeight="1" spans="1:9">
      <c r="A102" s="48"/>
      <c r="B102" s="176" t="s">
        <v>738</v>
      </c>
      <c r="C102" s="177" t="s">
        <v>739</v>
      </c>
      <c r="D102" s="174" t="s">
        <v>740</v>
      </c>
      <c r="E102" s="195">
        <v>100</v>
      </c>
      <c r="F102" s="179"/>
      <c r="G102" s="103">
        <f t="shared" si="4"/>
        <v>0</v>
      </c>
      <c r="H102" s="181">
        <v>129.66</v>
      </c>
      <c r="I102" s="112" t="str">
        <f t="shared" si="6"/>
        <v/>
      </c>
    </row>
    <row r="103" ht="28.5" customHeight="1" spans="1:9">
      <c r="A103" s="48"/>
      <c r="B103" s="176" t="s">
        <v>741</v>
      </c>
      <c r="C103" s="177" t="s">
        <v>742</v>
      </c>
      <c r="D103" s="174" t="s">
        <v>743</v>
      </c>
      <c r="E103" s="178">
        <v>44</v>
      </c>
      <c r="F103" s="179"/>
      <c r="G103" s="103">
        <f t="shared" si="4"/>
        <v>0</v>
      </c>
      <c r="H103" s="181">
        <v>300</v>
      </c>
      <c r="I103" s="112" t="str">
        <f t="shared" si="6"/>
        <v/>
      </c>
    </row>
    <row r="104" ht="28.5" customHeight="1" spans="1:9">
      <c r="A104" s="48"/>
      <c r="B104" s="176" t="s">
        <v>744</v>
      </c>
      <c r="C104" s="177" t="s">
        <v>745</v>
      </c>
      <c r="D104" s="174" t="s">
        <v>61</v>
      </c>
      <c r="E104" s="178">
        <v>1</v>
      </c>
      <c r="F104" s="179"/>
      <c r="G104" s="103">
        <f t="shared" si="4"/>
        <v>0</v>
      </c>
      <c r="H104" s="181">
        <v>1134</v>
      </c>
      <c r="I104" s="112" t="str">
        <f t="shared" si="6"/>
        <v/>
      </c>
    </row>
    <row r="105" ht="28.5" customHeight="1" spans="1:9">
      <c r="A105" s="48"/>
      <c r="B105" s="176" t="s">
        <v>746</v>
      </c>
      <c r="C105" s="177" t="s">
        <v>747</v>
      </c>
      <c r="D105" s="174" t="s">
        <v>61</v>
      </c>
      <c r="E105" s="178">
        <v>1</v>
      </c>
      <c r="F105" s="179"/>
      <c r="G105" s="103">
        <f t="shared" si="4"/>
        <v>0</v>
      </c>
      <c r="H105" s="181">
        <v>399.85</v>
      </c>
      <c r="I105" s="112" t="str">
        <f t="shared" si="6"/>
        <v/>
      </c>
    </row>
    <row r="106" ht="28.5" customHeight="1" spans="1:9">
      <c r="A106" s="48"/>
      <c r="B106" s="176" t="s">
        <v>748</v>
      </c>
      <c r="C106" s="177" t="s">
        <v>749</v>
      </c>
      <c r="D106" s="174" t="s">
        <v>61</v>
      </c>
      <c r="E106" s="178">
        <v>1</v>
      </c>
      <c r="F106" s="179"/>
      <c r="G106" s="103">
        <f t="shared" si="4"/>
        <v>0</v>
      </c>
      <c r="H106" s="181">
        <v>50.42</v>
      </c>
      <c r="I106" s="112" t="str">
        <f t="shared" si="6"/>
        <v/>
      </c>
    </row>
    <row r="107" ht="28.5" customHeight="1" spans="1:9">
      <c r="A107" s="48"/>
      <c r="B107" s="176" t="s">
        <v>750</v>
      </c>
      <c r="C107" s="177" t="s">
        <v>751</v>
      </c>
      <c r="D107" s="174" t="s">
        <v>752</v>
      </c>
      <c r="E107" s="178">
        <v>10</v>
      </c>
      <c r="F107" s="179"/>
      <c r="G107" s="103">
        <f t="shared" si="4"/>
        <v>0</v>
      </c>
      <c r="H107" s="181">
        <v>95</v>
      </c>
      <c r="I107" s="112" t="str">
        <f t="shared" si="6"/>
        <v/>
      </c>
    </row>
    <row r="108" ht="28.5" customHeight="1" spans="1:9">
      <c r="A108" s="48"/>
      <c r="B108" s="176" t="s">
        <v>753</v>
      </c>
      <c r="C108" s="177" t="s">
        <v>754</v>
      </c>
      <c r="D108" s="174" t="s">
        <v>61</v>
      </c>
      <c r="E108" s="178">
        <v>1</v>
      </c>
      <c r="F108" s="179"/>
      <c r="G108" s="103">
        <f t="shared" si="4"/>
        <v>0</v>
      </c>
      <c r="H108" s="181">
        <v>180</v>
      </c>
      <c r="I108" s="112" t="str">
        <f t="shared" si="6"/>
        <v/>
      </c>
    </row>
    <row r="109" ht="28.5" customHeight="1" spans="1:9">
      <c r="A109" s="48"/>
      <c r="B109" s="176" t="s">
        <v>755</v>
      </c>
      <c r="C109" s="177" t="s">
        <v>756</v>
      </c>
      <c r="D109" s="174" t="s">
        <v>61</v>
      </c>
      <c r="E109" s="178">
        <v>1</v>
      </c>
      <c r="F109" s="179"/>
      <c r="G109" s="103">
        <f t="shared" si="4"/>
        <v>0</v>
      </c>
      <c r="H109" s="181">
        <v>350</v>
      </c>
      <c r="I109" s="112" t="str">
        <f t="shared" si="6"/>
        <v/>
      </c>
    </row>
    <row r="110" ht="28.5" customHeight="1" spans="1:9">
      <c r="A110" s="48"/>
      <c r="B110" s="176" t="s">
        <v>757</v>
      </c>
      <c r="C110" s="177" t="s">
        <v>758</v>
      </c>
      <c r="D110" s="174" t="s">
        <v>61</v>
      </c>
      <c r="E110" s="178">
        <v>1</v>
      </c>
      <c r="F110" s="179"/>
      <c r="G110" s="103">
        <f t="shared" si="4"/>
        <v>0</v>
      </c>
      <c r="H110" s="181">
        <v>2000</v>
      </c>
      <c r="I110" s="112" t="str">
        <f t="shared" si="6"/>
        <v/>
      </c>
    </row>
    <row r="111" ht="28.5" customHeight="1" spans="1:9">
      <c r="A111" s="48"/>
      <c r="B111" s="176" t="s">
        <v>759</v>
      </c>
      <c r="C111" s="177" t="s">
        <v>760</v>
      </c>
      <c r="D111" s="174" t="s">
        <v>61</v>
      </c>
      <c r="E111" s="178">
        <v>1</v>
      </c>
      <c r="F111" s="179"/>
      <c r="G111" s="103">
        <f t="shared" si="4"/>
        <v>0</v>
      </c>
      <c r="H111" s="181">
        <v>4000</v>
      </c>
      <c r="I111" s="112" t="str">
        <f t="shared" si="6"/>
        <v/>
      </c>
    </row>
    <row r="112" ht="28.5" customHeight="1" spans="1:9">
      <c r="A112" s="48"/>
      <c r="B112" s="176" t="s">
        <v>761</v>
      </c>
      <c r="C112" s="177" t="s">
        <v>762</v>
      </c>
      <c r="D112" s="174" t="s">
        <v>61</v>
      </c>
      <c r="E112" s="178">
        <v>1</v>
      </c>
      <c r="F112" s="179"/>
      <c r="G112" s="103">
        <f t="shared" si="4"/>
        <v>0</v>
      </c>
      <c r="H112" s="181">
        <v>550</v>
      </c>
      <c r="I112" s="112" t="str">
        <f t="shared" si="6"/>
        <v/>
      </c>
    </row>
    <row r="113" ht="28.5" customHeight="1" spans="1:9">
      <c r="A113" s="48"/>
      <c r="B113" s="176" t="s">
        <v>763</v>
      </c>
      <c r="C113" s="177" t="s">
        <v>764</v>
      </c>
      <c r="D113" s="174" t="s">
        <v>61</v>
      </c>
      <c r="E113" s="178">
        <v>1</v>
      </c>
      <c r="F113" s="179"/>
      <c r="G113" s="103">
        <f t="shared" si="4"/>
        <v>0</v>
      </c>
      <c r="H113" s="181">
        <v>320</v>
      </c>
      <c r="I113" s="112" t="str">
        <f t="shared" si="6"/>
        <v/>
      </c>
    </row>
    <row r="114" ht="28.5" customHeight="1" spans="1:9">
      <c r="A114" s="48"/>
      <c r="B114" s="176" t="s">
        <v>765</v>
      </c>
      <c r="C114" s="177" t="s">
        <v>766</v>
      </c>
      <c r="D114" s="174" t="s">
        <v>179</v>
      </c>
      <c r="E114" s="178">
        <v>1</v>
      </c>
      <c r="F114" s="179"/>
      <c r="G114" s="103">
        <f t="shared" si="4"/>
        <v>0</v>
      </c>
      <c r="H114" s="181">
        <v>65.37</v>
      </c>
      <c r="I114" s="112" t="str">
        <f t="shared" si="6"/>
        <v/>
      </c>
    </row>
    <row r="115" ht="28.5" customHeight="1" spans="1:9">
      <c r="A115" s="48"/>
      <c r="B115" s="176" t="s">
        <v>767</v>
      </c>
      <c r="C115" s="177" t="s">
        <v>768</v>
      </c>
      <c r="D115" s="174" t="s">
        <v>61</v>
      </c>
      <c r="E115" s="178">
        <v>10</v>
      </c>
      <c r="F115" s="179"/>
      <c r="G115" s="103">
        <f t="shared" si="4"/>
        <v>0</v>
      </c>
      <c r="H115" s="181">
        <v>430</v>
      </c>
      <c r="I115" s="112" t="str">
        <f t="shared" si="6"/>
        <v/>
      </c>
    </row>
    <row r="116" ht="28.5" customHeight="1" spans="1:9">
      <c r="A116" s="48"/>
      <c r="B116" s="176" t="s">
        <v>769</v>
      </c>
      <c r="C116" s="177" t="s">
        <v>770</v>
      </c>
      <c r="D116" s="174" t="s">
        <v>61</v>
      </c>
      <c r="E116" s="178">
        <v>10</v>
      </c>
      <c r="F116" s="179"/>
      <c r="G116" s="103">
        <f t="shared" si="4"/>
        <v>0</v>
      </c>
      <c r="H116" s="181">
        <v>430</v>
      </c>
      <c r="I116" s="112" t="str">
        <f t="shared" si="6"/>
        <v/>
      </c>
    </row>
    <row r="117" ht="28.5" customHeight="1" spans="1:9">
      <c r="A117" s="48"/>
      <c r="B117" s="176" t="s">
        <v>771</v>
      </c>
      <c r="C117" s="177" t="s">
        <v>772</v>
      </c>
      <c r="D117" s="174" t="s">
        <v>61</v>
      </c>
      <c r="E117" s="178">
        <v>1</v>
      </c>
      <c r="F117" s="179"/>
      <c r="G117" s="103">
        <f t="shared" si="4"/>
        <v>0</v>
      </c>
      <c r="H117" s="181">
        <v>7598.28</v>
      </c>
      <c r="I117" s="112" t="str">
        <f t="shared" si="6"/>
        <v/>
      </c>
    </row>
    <row r="118" ht="28.5" customHeight="1" spans="1:9">
      <c r="A118" s="48"/>
      <c r="B118" s="176" t="s">
        <v>773</v>
      </c>
      <c r="C118" s="177" t="s">
        <v>774</v>
      </c>
      <c r="D118" s="174" t="s">
        <v>61</v>
      </c>
      <c r="E118" s="178">
        <v>1</v>
      </c>
      <c r="F118" s="179"/>
      <c r="G118" s="103">
        <f t="shared" si="4"/>
        <v>0</v>
      </c>
      <c r="H118" s="181">
        <v>53417.68</v>
      </c>
      <c r="I118" s="112" t="str">
        <f t="shared" si="6"/>
        <v/>
      </c>
    </row>
    <row r="119" ht="28.5" customHeight="1" spans="1:9">
      <c r="A119" s="48"/>
      <c r="B119" s="176" t="s">
        <v>775</v>
      </c>
      <c r="C119" s="177" t="s">
        <v>776</v>
      </c>
      <c r="D119" s="174" t="s">
        <v>61</v>
      </c>
      <c r="E119" s="178">
        <v>1</v>
      </c>
      <c r="F119" s="179"/>
      <c r="G119" s="103">
        <f t="shared" si="4"/>
        <v>0</v>
      </c>
      <c r="H119" s="181">
        <v>695.33</v>
      </c>
      <c r="I119" s="112" t="str">
        <f t="shared" si="6"/>
        <v/>
      </c>
    </row>
    <row r="120" ht="28.5" customHeight="1" spans="1:9">
      <c r="A120" s="48"/>
      <c r="B120" s="176" t="s">
        <v>777</v>
      </c>
      <c r="C120" s="177" t="s">
        <v>778</v>
      </c>
      <c r="D120" s="174" t="s">
        <v>43</v>
      </c>
      <c r="E120" s="182">
        <v>2.1</v>
      </c>
      <c r="F120" s="179"/>
      <c r="G120" s="103">
        <f t="shared" si="4"/>
        <v>0</v>
      </c>
      <c r="H120" s="181">
        <v>2174.53</v>
      </c>
      <c r="I120" s="112" t="str">
        <f t="shared" si="6"/>
        <v/>
      </c>
    </row>
    <row r="121" ht="28.5" customHeight="1" spans="1:9">
      <c r="A121" s="48"/>
      <c r="B121" s="176" t="s">
        <v>779</v>
      </c>
      <c r="C121" s="177" t="s">
        <v>780</v>
      </c>
      <c r="D121" s="174" t="s">
        <v>61</v>
      </c>
      <c r="E121" s="178">
        <v>1</v>
      </c>
      <c r="F121" s="179"/>
      <c r="G121" s="103">
        <f t="shared" si="4"/>
        <v>0</v>
      </c>
      <c r="H121" s="181">
        <v>12640</v>
      </c>
      <c r="I121" s="112" t="str">
        <f t="shared" si="6"/>
        <v/>
      </c>
    </row>
    <row r="122" ht="28.5" customHeight="1" spans="1:9">
      <c r="A122" s="48"/>
      <c r="B122" s="176" t="s">
        <v>781</v>
      </c>
      <c r="C122" s="177" t="s">
        <v>782</v>
      </c>
      <c r="D122" s="174" t="s">
        <v>61</v>
      </c>
      <c r="E122" s="178">
        <v>1</v>
      </c>
      <c r="F122" s="179"/>
      <c r="G122" s="103">
        <f t="shared" si="4"/>
        <v>0</v>
      </c>
      <c r="H122" s="181">
        <v>3600</v>
      </c>
      <c r="I122" s="112" t="str">
        <f t="shared" si="6"/>
        <v/>
      </c>
    </row>
    <row r="123" ht="28.5" customHeight="1" spans="1:9">
      <c r="A123" s="48"/>
      <c r="B123" s="176" t="s">
        <v>783</v>
      </c>
      <c r="C123" s="177" t="s">
        <v>784</v>
      </c>
      <c r="D123" s="174" t="s">
        <v>500</v>
      </c>
      <c r="E123" s="182">
        <v>1</v>
      </c>
      <c r="F123" s="179"/>
      <c r="G123" s="103">
        <f t="shared" si="4"/>
        <v>0</v>
      </c>
      <c r="H123" s="181">
        <v>850</v>
      </c>
      <c r="I123" s="112" t="str">
        <f t="shared" si="6"/>
        <v/>
      </c>
    </row>
    <row r="124" ht="28.5" customHeight="1" spans="1:9">
      <c r="A124" s="48"/>
      <c r="B124" s="176" t="s">
        <v>785</v>
      </c>
      <c r="C124" s="177" t="s">
        <v>786</v>
      </c>
      <c r="D124" s="174" t="s">
        <v>497</v>
      </c>
      <c r="E124" s="182">
        <v>50</v>
      </c>
      <c r="F124" s="179"/>
      <c r="G124" s="103">
        <f t="shared" si="4"/>
        <v>0</v>
      </c>
      <c r="H124" s="181">
        <v>35</v>
      </c>
      <c r="I124" s="112" t="str">
        <f t="shared" si="6"/>
        <v/>
      </c>
    </row>
    <row r="125" ht="28.5" customHeight="1" spans="1:9">
      <c r="A125" s="48"/>
      <c r="B125" s="176" t="s">
        <v>787</v>
      </c>
      <c r="C125" s="177" t="s">
        <v>788</v>
      </c>
      <c r="D125" s="174" t="s">
        <v>61</v>
      </c>
      <c r="E125" s="178">
        <v>1</v>
      </c>
      <c r="F125" s="179"/>
      <c r="G125" s="103">
        <f t="shared" si="4"/>
        <v>0</v>
      </c>
      <c r="H125" s="181">
        <v>12000</v>
      </c>
      <c r="I125" s="112" t="str">
        <f t="shared" si="6"/>
        <v/>
      </c>
    </row>
    <row r="126" ht="28.5" customHeight="1" spans="1:9">
      <c r="A126" s="48"/>
      <c r="B126" s="176" t="s">
        <v>789</v>
      </c>
      <c r="C126" s="177" t="s">
        <v>790</v>
      </c>
      <c r="D126" s="174" t="s">
        <v>61</v>
      </c>
      <c r="E126" s="178">
        <v>1</v>
      </c>
      <c r="F126" s="179"/>
      <c r="G126" s="103">
        <f t="shared" si="4"/>
        <v>0</v>
      </c>
      <c r="H126" s="181">
        <v>12000</v>
      </c>
      <c r="I126" s="112" t="str">
        <f t="shared" si="6"/>
        <v/>
      </c>
    </row>
    <row r="127" ht="28.5" customHeight="1" spans="1:9">
      <c r="A127" s="196" t="s">
        <v>791</v>
      </c>
      <c r="B127" s="176" t="s">
        <v>792</v>
      </c>
      <c r="C127" s="177" t="s">
        <v>793</v>
      </c>
      <c r="D127" s="174" t="s">
        <v>115</v>
      </c>
      <c r="E127" s="197">
        <v>30</v>
      </c>
      <c r="F127" s="179"/>
      <c r="G127" s="103">
        <f t="shared" si="4"/>
        <v>0</v>
      </c>
      <c r="H127" s="181">
        <v>6559</v>
      </c>
      <c r="I127" s="112" t="str">
        <f t="shared" si="6"/>
        <v/>
      </c>
    </row>
    <row r="128" ht="28.5" customHeight="1" spans="1:9">
      <c r="A128" s="196"/>
      <c r="B128" s="176" t="s">
        <v>794</v>
      </c>
      <c r="C128" s="177" t="s">
        <v>795</v>
      </c>
      <c r="D128" s="174" t="s">
        <v>115</v>
      </c>
      <c r="E128" s="197">
        <v>18</v>
      </c>
      <c r="F128" s="179"/>
      <c r="G128" s="103">
        <f t="shared" si="4"/>
        <v>0</v>
      </c>
      <c r="H128" s="181">
        <v>4918.9</v>
      </c>
      <c r="I128" s="112" t="str">
        <f t="shared" si="6"/>
        <v/>
      </c>
    </row>
    <row r="129" ht="28.5" customHeight="1" spans="1:9">
      <c r="A129" s="196"/>
      <c r="B129" s="176" t="s">
        <v>796</v>
      </c>
      <c r="C129" s="177" t="s">
        <v>797</v>
      </c>
      <c r="D129" s="174" t="s">
        <v>115</v>
      </c>
      <c r="E129" s="197">
        <v>15</v>
      </c>
      <c r="F129" s="179"/>
      <c r="G129" s="103">
        <f t="shared" si="4"/>
        <v>0</v>
      </c>
      <c r="H129" s="181">
        <v>3885</v>
      </c>
      <c r="I129" s="112" t="str">
        <f t="shared" si="6"/>
        <v/>
      </c>
    </row>
    <row r="130" ht="28.5" customHeight="1" spans="1:9">
      <c r="A130" s="196"/>
      <c r="B130" s="176" t="s">
        <v>798</v>
      </c>
      <c r="C130" s="177" t="s">
        <v>799</v>
      </c>
      <c r="D130" s="174" t="s">
        <v>115</v>
      </c>
      <c r="E130" s="197">
        <v>5</v>
      </c>
      <c r="F130" s="179"/>
      <c r="G130" s="103">
        <f t="shared" si="4"/>
        <v>0</v>
      </c>
      <c r="H130" s="181">
        <v>3885</v>
      </c>
      <c r="I130" s="112" t="str">
        <f t="shared" si="6"/>
        <v/>
      </c>
    </row>
    <row r="131" ht="28.5" customHeight="1" spans="1:9">
      <c r="A131" s="198" t="s">
        <v>800</v>
      </c>
      <c r="B131" s="199"/>
      <c r="C131" s="199"/>
      <c r="D131" s="199"/>
      <c r="E131" s="199"/>
      <c r="F131" s="200"/>
      <c r="G131" s="127">
        <f>SUM(G4:G130)</f>
        <v>0</v>
      </c>
      <c r="H131" s="201"/>
      <c r="I131" s="150"/>
    </row>
  </sheetData>
  <sheetProtection algorithmName="SHA-512" hashValue="6YiHU6IWqSqfkrdNfFNbkb4EI65AEFP7/fvZO2b3ndwjTLgAyo0BwOIDtMlj7v1rZwhpCvRONTjKOk/dJmEK6A==" saltValue="F+3HEnzak2TabYczhIgVPg==" spinCount="100000" sheet="1" objects="1"/>
  <mergeCells count="10">
    <mergeCell ref="A1:G1"/>
    <mergeCell ref="A2:E2"/>
    <mergeCell ref="F2:G2"/>
    <mergeCell ref="A131:F131"/>
    <mergeCell ref="A4:A30"/>
    <mergeCell ref="A31:A41"/>
    <mergeCell ref="A42:A48"/>
    <mergeCell ref="A49:A94"/>
    <mergeCell ref="A95:A126"/>
    <mergeCell ref="A127:A130"/>
  </mergeCells>
  <pageMargins left="0.708333333333333" right="0.708333333333333" top="0.747916666666667" bottom="0.747916666666667" header="0.314583333333333" footer="0.314583333333333"/>
  <pageSetup paperSize="9" scale="86" fitToHeight="0" orientation="portrait" horizontalDpi="300" verticalDpi="300"/>
  <headerFooter/>
  <rowBreaks count="1" manualBreakCount="1">
    <brk id="25" max="11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E5" sqref="E5"/>
    </sheetView>
  </sheetViews>
  <sheetFormatPr defaultColWidth="9" defaultRowHeight="14.25" outlineLevelRow="5" outlineLevelCol="5"/>
  <cols>
    <col min="1" max="1" width="10.625" style="152" customWidth="1"/>
    <col min="2" max="2" width="26.625" style="152" customWidth="1"/>
    <col min="3" max="3" width="7.625" style="152" customWidth="1"/>
    <col min="4" max="6" width="12.625" style="152" customWidth="1"/>
    <col min="7" max="16384" width="9" style="152"/>
  </cols>
  <sheetData>
    <row r="1" ht="28.5" customHeight="1" spans="1:6">
      <c r="A1" s="145" t="s">
        <v>801</v>
      </c>
      <c r="B1" s="145"/>
      <c r="C1" s="145"/>
      <c r="D1" s="145"/>
      <c r="E1" s="145"/>
      <c r="F1" s="145"/>
    </row>
    <row r="2" ht="28.5" customHeight="1" spans="1:6">
      <c r="A2" s="154" t="str">
        <f>总汇总表!A2</f>
        <v>项目名称：怀柔区普通公路日常养护作业第1标段                          </v>
      </c>
      <c r="B2" s="154"/>
      <c r="C2" s="154"/>
      <c r="D2" s="154"/>
      <c r="E2" s="155" t="s">
        <v>63</v>
      </c>
      <c r="F2" s="155"/>
    </row>
    <row r="3" ht="28.5" customHeight="1" spans="1:6">
      <c r="A3" s="148" t="s">
        <v>32</v>
      </c>
      <c r="B3" s="148" t="s">
        <v>33</v>
      </c>
      <c r="C3" s="148" t="s">
        <v>34</v>
      </c>
      <c r="D3" s="148" t="s">
        <v>35</v>
      </c>
      <c r="E3" s="148" t="s">
        <v>36</v>
      </c>
      <c r="F3" s="148" t="s">
        <v>37</v>
      </c>
    </row>
    <row r="4" ht="28.5" customHeight="1" spans="1:6">
      <c r="A4" s="148" t="s">
        <v>507</v>
      </c>
      <c r="B4" s="156" t="s">
        <v>25</v>
      </c>
      <c r="C4" s="150"/>
      <c r="D4" s="150"/>
      <c r="E4" s="150"/>
      <c r="F4" s="150"/>
    </row>
    <row r="5" s="153" customFormat="1" ht="35.1" customHeight="1" spans="1:6">
      <c r="A5" s="148" t="s">
        <v>46</v>
      </c>
      <c r="B5" s="157" t="s">
        <v>801</v>
      </c>
      <c r="C5" s="148" t="s">
        <v>509</v>
      </c>
      <c r="D5" s="148">
        <v>1</v>
      </c>
      <c r="E5" s="158"/>
      <c r="F5" s="159">
        <f>ROUND(D5*E5,0)</f>
        <v>0</v>
      </c>
    </row>
    <row r="6" ht="28.5" customHeight="1" spans="1:6">
      <c r="A6" s="148" t="s">
        <v>802</v>
      </c>
      <c r="B6" s="148"/>
      <c r="C6" s="148"/>
      <c r="D6" s="148"/>
      <c r="E6" s="148"/>
      <c r="F6" s="16">
        <f>ROUND(SUM(F5),0)</f>
        <v>0</v>
      </c>
    </row>
  </sheetData>
  <sheetProtection algorithmName="SHA-512" hashValue="OLVK7RLOgUCYmkDLZ6ArJRyM7WNLVpaDvjhvuXAbA7uemY7jTk1z5YKg2uSLUDD+Y/ekr1/IJSBFUPOyXPueEA==" saltValue="fzFCpmGi+Bz85FTUh5rrXA==" spinCount="100000" sheet="1" objects="1"/>
  <mergeCells count="4">
    <mergeCell ref="A1:F1"/>
    <mergeCell ref="A2:D2"/>
    <mergeCell ref="E2:F2"/>
    <mergeCell ref="A6:E6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view="pageBreakPreview" zoomScaleNormal="100" workbookViewId="0">
      <selection activeCell="A1" sqref="$A1:$XFD1048576"/>
    </sheetView>
  </sheetViews>
  <sheetFormatPr defaultColWidth="9" defaultRowHeight="14.25" outlineLevelCol="3"/>
  <cols>
    <col min="1" max="1" width="8.375" customWidth="1"/>
    <col min="2" max="2" width="15.375" customWidth="1"/>
    <col min="3" max="3" width="38.375" customWidth="1"/>
    <col min="4" max="4" width="19.375" customWidth="1"/>
  </cols>
  <sheetData>
    <row r="1" ht="35.1" customHeight="1" spans="1:4">
      <c r="A1" s="145" t="s">
        <v>803</v>
      </c>
      <c r="B1" s="145"/>
      <c r="C1" s="145"/>
      <c r="D1" s="145"/>
    </row>
    <row r="2" ht="35.1" customHeight="1" spans="1:4">
      <c r="A2" s="146" t="str">
        <f>总汇总表!A2</f>
        <v>项目名称：怀柔区普通公路日常养护作业第1标段                          </v>
      </c>
      <c r="B2" s="146"/>
      <c r="C2" s="146"/>
      <c r="D2" s="147" t="s">
        <v>63</v>
      </c>
    </row>
    <row r="3" ht="35.1" customHeight="1" spans="1:4">
      <c r="A3" s="148" t="s">
        <v>3</v>
      </c>
      <c r="B3" s="148" t="s">
        <v>513</v>
      </c>
      <c r="C3" s="142" t="s">
        <v>5</v>
      </c>
      <c r="D3" s="148" t="s">
        <v>11</v>
      </c>
    </row>
    <row r="4" ht="35.1" customHeight="1" spans="1:4">
      <c r="A4" s="148">
        <v>1</v>
      </c>
      <c r="B4" s="5" t="s">
        <v>12</v>
      </c>
      <c r="C4" s="149" t="s">
        <v>516</v>
      </c>
      <c r="D4" s="148">
        <f>'隧道机电设施维护（一类项目）'!F11</f>
        <v>0</v>
      </c>
    </row>
    <row r="5" ht="35.1" customHeight="1" spans="1:4">
      <c r="A5" s="148">
        <v>2</v>
      </c>
      <c r="B5" s="5" t="s">
        <v>18</v>
      </c>
      <c r="C5" s="149" t="s">
        <v>532</v>
      </c>
      <c r="D5" s="148">
        <f>'隧道机电设施维护（二类项目）'!G131</f>
        <v>0</v>
      </c>
    </row>
    <row r="6" ht="35.1" customHeight="1" spans="1:4">
      <c r="A6" s="148">
        <v>3</v>
      </c>
      <c r="B6" s="150" t="s">
        <v>801</v>
      </c>
      <c r="C6" s="150"/>
      <c r="D6" s="148">
        <f>'安全生产费（隧道机电设施维护） '!F6</f>
        <v>0</v>
      </c>
    </row>
    <row r="7" ht="35.1" customHeight="1" spans="1:4">
      <c r="A7" s="148">
        <v>4</v>
      </c>
      <c r="B7" s="150" t="s">
        <v>804</v>
      </c>
      <c r="C7" s="150"/>
      <c r="D7" s="151">
        <f>SUM(D4:D6,0)</f>
        <v>0</v>
      </c>
    </row>
    <row r="8" ht="35.1" customHeight="1" spans="1:4">
      <c r="A8" s="148">
        <v>5</v>
      </c>
      <c r="B8" s="149" t="s">
        <v>27</v>
      </c>
      <c r="C8" s="149"/>
      <c r="D8" s="148">
        <f>'安全生产费（隧道机电设施维护） '!F6</f>
        <v>0</v>
      </c>
    </row>
    <row r="9" ht="35.1" customHeight="1" spans="1:4">
      <c r="A9" s="148">
        <v>6</v>
      </c>
      <c r="B9" s="150" t="s">
        <v>805</v>
      </c>
      <c r="C9" s="150"/>
      <c r="D9" s="151">
        <f>ROUND(D7,0)</f>
        <v>0</v>
      </c>
    </row>
    <row r="10" spans="1:1">
      <c r="A10" s="152"/>
    </row>
  </sheetData>
  <sheetProtection algorithmName="SHA-512" hashValue="qn8u8a/PHsU3/PNbG0C0uKgFqRyerTGKhpjJcWNYvDm5u2KAH0Jyu4ndKlKT7eTvaBACFgk25FxQ2g4misTScg==" saltValue="ZwzufUqAdkDattScfmKNjg==" spinCount="100000" sheet="1" objects="1"/>
  <mergeCells count="6">
    <mergeCell ref="A1:D1"/>
    <mergeCell ref="A2:C2"/>
    <mergeCell ref="B6:C6"/>
    <mergeCell ref="B7:C7"/>
    <mergeCell ref="B8:C8"/>
    <mergeCell ref="B9:C9"/>
  </mergeCells>
  <pageMargins left="0.7" right="0.7" top="0.75" bottom="0.75" header="0.3" footer="0.3"/>
  <pageSetup paperSize="9" orientation="portrait" verticalDpi="3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2"/>
  </sheetPr>
  <dimension ref="A1:F7"/>
  <sheetViews>
    <sheetView view="pageBreakPreview" zoomScaleNormal="130" workbookViewId="0">
      <selection activeCell="E4" sqref="E4:E6"/>
    </sheetView>
  </sheetViews>
  <sheetFormatPr defaultColWidth="8.75" defaultRowHeight="14.25" outlineLevelRow="6" outlineLevelCol="5"/>
  <cols>
    <col min="1" max="1" width="10.625" style="19" customWidth="1"/>
    <col min="2" max="2" width="26.625" style="132" customWidth="1"/>
    <col min="3" max="3" width="7.625" style="133" customWidth="1"/>
    <col min="4" max="4" width="12.625" style="134" customWidth="1"/>
    <col min="5" max="6" width="12.625" style="135" customWidth="1"/>
    <col min="7" max="16384" width="8.75" style="11"/>
  </cols>
  <sheetData>
    <row r="1" ht="28.5" customHeight="1" spans="1:6">
      <c r="A1" s="2" t="s">
        <v>806</v>
      </c>
      <c r="B1" s="2"/>
      <c r="C1" s="2"/>
      <c r="D1" s="2"/>
      <c r="E1" s="2"/>
      <c r="F1" s="2"/>
    </row>
    <row r="2" ht="28.5" customHeight="1" spans="1:6">
      <c r="A2" s="3" t="str">
        <f>总汇总表!A2</f>
        <v>项目名称：怀柔区普通公路日常养护作业第1标段                          </v>
      </c>
      <c r="B2" s="3"/>
      <c r="C2" s="3"/>
      <c r="D2" s="3"/>
      <c r="E2" s="81" t="s">
        <v>63</v>
      </c>
      <c r="F2" s="81"/>
    </row>
    <row r="3" ht="28.5" customHeight="1" spans="1:6">
      <c r="A3" s="31" t="s">
        <v>32</v>
      </c>
      <c r="B3" s="31" t="s">
        <v>33</v>
      </c>
      <c r="C3" s="31" t="s">
        <v>34</v>
      </c>
      <c r="D3" s="50" t="s">
        <v>35</v>
      </c>
      <c r="E3" s="31" t="s">
        <v>36</v>
      </c>
      <c r="F3" s="31" t="s">
        <v>37</v>
      </c>
    </row>
    <row r="4" ht="28.5" customHeight="1" spans="1:6">
      <c r="A4" s="30" t="s">
        <v>807</v>
      </c>
      <c r="B4" s="136" t="s">
        <v>808</v>
      </c>
      <c r="C4" s="137" t="s">
        <v>43</v>
      </c>
      <c r="D4" s="138">
        <v>18554</v>
      </c>
      <c r="E4" s="139"/>
      <c r="F4" s="140">
        <f>ROUND(E4*D4,0)</f>
        <v>0</v>
      </c>
    </row>
    <row r="5" ht="28.5" customHeight="1" spans="1:6">
      <c r="A5" s="30" t="s">
        <v>809</v>
      </c>
      <c r="B5" s="136" t="s">
        <v>810</v>
      </c>
      <c r="C5" s="137" t="s">
        <v>57</v>
      </c>
      <c r="D5" s="141">
        <v>8160</v>
      </c>
      <c r="E5" s="139"/>
      <c r="F5" s="140">
        <f>ROUND(E5*D5,0)</f>
        <v>0</v>
      </c>
    </row>
    <row r="6" ht="28.5" customHeight="1" spans="1:6">
      <c r="A6" s="30" t="s">
        <v>811</v>
      </c>
      <c r="B6" s="136" t="s">
        <v>812</v>
      </c>
      <c r="C6" s="137" t="s">
        <v>89</v>
      </c>
      <c r="D6" s="142">
        <v>493.334</v>
      </c>
      <c r="E6" s="139"/>
      <c r="F6" s="140">
        <f>ROUND(E6*D6,0)</f>
        <v>0</v>
      </c>
    </row>
    <row r="7" ht="28.5" customHeight="1" spans="1:6">
      <c r="A7" s="124" t="s">
        <v>813</v>
      </c>
      <c r="B7" s="143"/>
      <c r="C7" s="143"/>
      <c r="D7" s="143"/>
      <c r="E7" s="144"/>
      <c r="F7" s="16">
        <f>ROUND(SUM(F4:F6),0)</f>
        <v>0</v>
      </c>
    </row>
  </sheetData>
  <sheetProtection algorithmName="SHA-512" hashValue="DKAQt/QR9jDS/G33qUuenKptrTWyLm0Ch5shI/KqbOSKt3BT6X8OKeJyQSW5FjBf56Afku5SSwsZBy3KWFsWUA==" saltValue="mWftr6TRKNT3D8634E5VpQ==" spinCount="100000" sheet="1" objects="1"/>
  <mergeCells count="4">
    <mergeCell ref="A1:F1"/>
    <mergeCell ref="A2:D2"/>
    <mergeCell ref="E2:F2"/>
    <mergeCell ref="A7:E7"/>
  </mergeCells>
  <pageMargins left="0.708661417322835" right="0.708661417322835" top="0.748031496062992" bottom="0.748031496062992" header="0.31496062992126" footer="0.31496062992126"/>
  <pageSetup paperSize="9" orientation="portrait" horizontalDpi="300" verticalDpi="3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9"/>
  <sheetViews>
    <sheetView view="pageBreakPreview" zoomScaleNormal="100" topLeftCell="A203" workbookViewId="0">
      <selection activeCell="F124" sqref="F4:F124"/>
    </sheetView>
  </sheetViews>
  <sheetFormatPr defaultColWidth="8.75" defaultRowHeight="14.25"/>
  <cols>
    <col min="1" max="1" width="5.625" style="83" customWidth="1"/>
    <col min="2" max="2" width="10.625" style="84" customWidth="1"/>
    <col min="3" max="3" width="22.375" style="85" customWidth="1"/>
    <col min="4" max="4" width="7.625" style="86" customWidth="1"/>
    <col min="5" max="5" width="10.625" style="87" customWidth="1"/>
    <col min="6" max="6" width="10.625" style="88" customWidth="1"/>
    <col min="7" max="7" width="12.625" style="89" customWidth="1"/>
    <col min="8" max="8" width="10.375" style="90"/>
    <col min="9" max="9" width="8.75" style="90"/>
    <col min="10" max="16384" width="8.75" style="11"/>
  </cols>
  <sheetData>
    <row r="1" ht="27.6" customHeight="1" spans="1:7">
      <c r="A1" s="2" t="s">
        <v>814</v>
      </c>
      <c r="B1" s="91"/>
      <c r="C1" s="91"/>
      <c r="D1" s="91"/>
      <c r="E1" s="91"/>
      <c r="F1" s="92"/>
      <c r="G1" s="91"/>
    </row>
    <row r="2" ht="28.5" customHeight="1" spans="1:7">
      <c r="A2" s="3" t="str">
        <f>总汇总表!A2</f>
        <v>项目名称：怀柔区普通公路日常养护作业第1标段                          </v>
      </c>
      <c r="B2" s="93"/>
      <c r="C2" s="93"/>
      <c r="D2" s="93"/>
      <c r="E2" s="93"/>
      <c r="F2" s="94" t="s">
        <v>63</v>
      </c>
      <c r="G2" s="95"/>
    </row>
    <row r="3" ht="29.1" customHeight="1" spans="1:9">
      <c r="A3" s="31" t="s">
        <v>31</v>
      </c>
      <c r="B3" s="96" t="s">
        <v>32</v>
      </c>
      <c r="C3" s="96" t="s">
        <v>33</v>
      </c>
      <c r="D3" s="96" t="s">
        <v>34</v>
      </c>
      <c r="E3" s="97" t="s">
        <v>35</v>
      </c>
      <c r="F3" s="98" t="s">
        <v>36</v>
      </c>
      <c r="G3" s="96" t="s">
        <v>37</v>
      </c>
      <c r="H3" s="99" t="s">
        <v>133</v>
      </c>
      <c r="I3" s="111" t="s">
        <v>134</v>
      </c>
    </row>
    <row r="4" ht="26.85" customHeight="1" spans="1:9">
      <c r="A4" s="31" t="s">
        <v>815</v>
      </c>
      <c r="B4" s="96" t="s">
        <v>816</v>
      </c>
      <c r="C4" s="100" t="s">
        <v>817</v>
      </c>
      <c r="D4" s="96" t="s">
        <v>138</v>
      </c>
      <c r="E4" s="101">
        <v>1</v>
      </c>
      <c r="F4" s="102"/>
      <c r="G4" s="103">
        <f t="shared" ref="G4:G10" si="0">ROUND(F4*E4,0)</f>
        <v>0</v>
      </c>
      <c r="H4" s="54">
        <v>1341.29</v>
      </c>
      <c r="I4" s="112" t="str">
        <f>IF(F4-H4&gt;0,"超限价","")</f>
        <v/>
      </c>
    </row>
    <row r="5" ht="26.85" customHeight="1" spans="1:9">
      <c r="A5" s="31"/>
      <c r="B5" s="96" t="s">
        <v>818</v>
      </c>
      <c r="C5" s="100" t="s">
        <v>819</v>
      </c>
      <c r="D5" s="96" t="s">
        <v>138</v>
      </c>
      <c r="E5" s="104">
        <v>5</v>
      </c>
      <c r="F5" s="102"/>
      <c r="G5" s="103">
        <f t="shared" si="0"/>
        <v>0</v>
      </c>
      <c r="H5" s="56">
        <v>1051.81</v>
      </c>
      <c r="I5" s="112" t="str">
        <f t="shared" ref="I5:I68" si="1">IF(F5-H5&gt;0,"超限价","")</f>
        <v/>
      </c>
    </row>
    <row r="6" ht="26.85" customHeight="1" spans="1:9">
      <c r="A6" s="31"/>
      <c r="B6" s="96" t="s">
        <v>820</v>
      </c>
      <c r="C6" s="100" t="s">
        <v>821</v>
      </c>
      <c r="D6" s="96" t="s">
        <v>138</v>
      </c>
      <c r="E6" s="104">
        <v>1</v>
      </c>
      <c r="F6" s="102"/>
      <c r="G6" s="103">
        <f t="shared" si="0"/>
        <v>0</v>
      </c>
      <c r="H6" s="56">
        <v>950</v>
      </c>
      <c r="I6" s="112" t="str">
        <f t="shared" si="1"/>
        <v/>
      </c>
    </row>
    <row r="7" ht="26.85" customHeight="1" spans="1:9">
      <c r="A7" s="31"/>
      <c r="B7" s="96" t="s">
        <v>822</v>
      </c>
      <c r="C7" s="100" t="s">
        <v>823</v>
      </c>
      <c r="D7" s="96" t="s">
        <v>138</v>
      </c>
      <c r="E7" s="104">
        <v>35</v>
      </c>
      <c r="F7" s="102"/>
      <c r="G7" s="103">
        <f t="shared" si="0"/>
        <v>0</v>
      </c>
      <c r="H7" s="56">
        <v>1223.3</v>
      </c>
      <c r="I7" s="112" t="str">
        <f t="shared" si="1"/>
        <v/>
      </c>
    </row>
    <row r="8" ht="26.85" customHeight="1" spans="1:9">
      <c r="A8" s="31"/>
      <c r="B8" s="96" t="s">
        <v>824</v>
      </c>
      <c r="C8" s="100" t="s">
        <v>825</v>
      </c>
      <c r="D8" s="96" t="s">
        <v>138</v>
      </c>
      <c r="E8" s="104">
        <v>1</v>
      </c>
      <c r="F8" s="102"/>
      <c r="G8" s="103">
        <f t="shared" si="0"/>
        <v>0</v>
      </c>
      <c r="H8" s="56">
        <v>1087.11</v>
      </c>
      <c r="I8" s="112" t="str">
        <f t="shared" si="1"/>
        <v/>
      </c>
    </row>
    <row r="9" ht="26.85" customHeight="1" spans="1:9">
      <c r="A9" s="31"/>
      <c r="B9" s="96" t="s">
        <v>826</v>
      </c>
      <c r="C9" s="100" t="s">
        <v>827</v>
      </c>
      <c r="D9" s="96" t="s">
        <v>138</v>
      </c>
      <c r="E9" s="104">
        <v>1</v>
      </c>
      <c r="F9" s="102"/>
      <c r="G9" s="103">
        <f t="shared" si="0"/>
        <v>0</v>
      </c>
      <c r="H9" s="56">
        <v>1287.7</v>
      </c>
      <c r="I9" s="112" t="str">
        <f t="shared" si="1"/>
        <v/>
      </c>
    </row>
    <row r="10" ht="26.85" customHeight="1" spans="1:9">
      <c r="A10" s="31"/>
      <c r="B10" s="96" t="s">
        <v>828</v>
      </c>
      <c r="C10" s="100" t="s">
        <v>829</v>
      </c>
      <c r="D10" s="96" t="s">
        <v>138</v>
      </c>
      <c r="E10" s="104">
        <v>20</v>
      </c>
      <c r="F10" s="102"/>
      <c r="G10" s="103">
        <f t="shared" si="0"/>
        <v>0</v>
      </c>
      <c r="H10" s="56">
        <v>1084.35</v>
      </c>
      <c r="I10" s="112" t="str">
        <f t="shared" si="1"/>
        <v/>
      </c>
    </row>
    <row r="11" ht="26.85" customHeight="1" spans="1:9">
      <c r="A11" s="31"/>
      <c r="B11" s="96" t="s">
        <v>830</v>
      </c>
      <c r="C11" s="100" t="s">
        <v>831</v>
      </c>
      <c r="D11" s="96" t="s">
        <v>138</v>
      </c>
      <c r="E11" s="104">
        <v>10</v>
      </c>
      <c r="F11" s="102"/>
      <c r="G11" s="103">
        <f t="shared" ref="G11:G35" si="2">ROUND(F11*E11,0)</f>
        <v>0</v>
      </c>
      <c r="H11" s="56">
        <v>901.45</v>
      </c>
      <c r="I11" s="112" t="str">
        <f t="shared" si="1"/>
        <v/>
      </c>
    </row>
    <row r="12" ht="26.85" customHeight="1" spans="1:9">
      <c r="A12" s="31"/>
      <c r="B12" s="96" t="s">
        <v>832</v>
      </c>
      <c r="C12" s="100" t="s">
        <v>833</v>
      </c>
      <c r="D12" s="96" t="s">
        <v>138</v>
      </c>
      <c r="E12" s="104">
        <v>1</v>
      </c>
      <c r="F12" s="102"/>
      <c r="G12" s="103">
        <f t="shared" si="2"/>
        <v>0</v>
      </c>
      <c r="H12" s="56">
        <v>789.92</v>
      </c>
      <c r="I12" s="112" t="str">
        <f t="shared" si="1"/>
        <v/>
      </c>
    </row>
    <row r="13" ht="26.85" customHeight="1" spans="1:9">
      <c r="A13" s="31"/>
      <c r="B13" s="96" t="s">
        <v>834</v>
      </c>
      <c r="C13" s="100" t="s">
        <v>835</v>
      </c>
      <c r="D13" s="96" t="s">
        <v>138</v>
      </c>
      <c r="E13" s="104">
        <v>150</v>
      </c>
      <c r="F13" s="102"/>
      <c r="G13" s="103">
        <f t="shared" si="2"/>
        <v>0</v>
      </c>
      <c r="H13" s="56">
        <v>1032.48</v>
      </c>
      <c r="I13" s="112" t="str">
        <f t="shared" si="1"/>
        <v/>
      </c>
    </row>
    <row r="14" ht="26.85" customHeight="1" spans="1:9">
      <c r="A14" s="31"/>
      <c r="B14" s="96" t="s">
        <v>836</v>
      </c>
      <c r="C14" s="100" t="s">
        <v>837</v>
      </c>
      <c r="D14" s="96" t="s">
        <v>138</v>
      </c>
      <c r="E14" s="104">
        <v>50</v>
      </c>
      <c r="F14" s="102"/>
      <c r="G14" s="103">
        <f t="shared" si="2"/>
        <v>0</v>
      </c>
      <c r="H14" s="56">
        <v>1271.72</v>
      </c>
      <c r="I14" s="112" t="str">
        <f t="shared" si="1"/>
        <v/>
      </c>
    </row>
    <row r="15" ht="26.85" customHeight="1" spans="1:9">
      <c r="A15" s="31"/>
      <c r="B15" s="96" t="s">
        <v>838</v>
      </c>
      <c r="C15" s="100" t="s">
        <v>839</v>
      </c>
      <c r="D15" s="96" t="s">
        <v>138</v>
      </c>
      <c r="E15" s="104">
        <v>1</v>
      </c>
      <c r="F15" s="102"/>
      <c r="G15" s="103">
        <f t="shared" si="2"/>
        <v>0</v>
      </c>
      <c r="H15" s="56">
        <v>2904.44</v>
      </c>
      <c r="I15" s="112" t="str">
        <f t="shared" si="1"/>
        <v/>
      </c>
    </row>
    <row r="16" ht="26.85" customHeight="1" spans="1:9">
      <c r="A16" s="31"/>
      <c r="B16" s="96" t="s">
        <v>840</v>
      </c>
      <c r="C16" s="100" t="s">
        <v>841</v>
      </c>
      <c r="D16" s="96" t="s">
        <v>138</v>
      </c>
      <c r="E16" s="104">
        <v>1</v>
      </c>
      <c r="F16" s="102"/>
      <c r="G16" s="103">
        <f t="shared" si="2"/>
        <v>0</v>
      </c>
      <c r="H16" s="56">
        <v>2409.43</v>
      </c>
      <c r="I16" s="112" t="str">
        <f t="shared" si="1"/>
        <v/>
      </c>
    </row>
    <row r="17" ht="26.85" customHeight="1" spans="1:9">
      <c r="A17" s="31"/>
      <c r="B17" s="96" t="s">
        <v>842</v>
      </c>
      <c r="C17" s="100" t="s">
        <v>843</v>
      </c>
      <c r="D17" s="96" t="s">
        <v>138</v>
      </c>
      <c r="E17" s="104">
        <v>1</v>
      </c>
      <c r="F17" s="102"/>
      <c r="G17" s="103">
        <f t="shared" si="2"/>
        <v>0</v>
      </c>
      <c r="H17" s="56">
        <v>3130.55</v>
      </c>
      <c r="I17" s="112" t="str">
        <f t="shared" si="1"/>
        <v/>
      </c>
    </row>
    <row r="18" ht="26.85" customHeight="1" spans="1:9">
      <c r="A18" s="31"/>
      <c r="B18" s="96" t="s">
        <v>844</v>
      </c>
      <c r="C18" s="100" t="s">
        <v>845</v>
      </c>
      <c r="D18" s="96" t="s">
        <v>138</v>
      </c>
      <c r="E18" s="104">
        <v>1</v>
      </c>
      <c r="F18" s="102"/>
      <c r="G18" s="103">
        <f t="shared" si="2"/>
        <v>0</v>
      </c>
      <c r="H18" s="56">
        <v>1776.4</v>
      </c>
      <c r="I18" s="112" t="str">
        <f t="shared" si="1"/>
        <v/>
      </c>
    </row>
    <row r="19" ht="26.85" customHeight="1" spans="1:9">
      <c r="A19" s="31"/>
      <c r="B19" s="96" t="s">
        <v>846</v>
      </c>
      <c r="C19" s="100" t="s">
        <v>847</v>
      </c>
      <c r="D19" s="96" t="s">
        <v>138</v>
      </c>
      <c r="E19" s="104">
        <v>10</v>
      </c>
      <c r="F19" s="102"/>
      <c r="G19" s="103">
        <f t="shared" si="2"/>
        <v>0</v>
      </c>
      <c r="H19" s="56">
        <v>2062.41</v>
      </c>
      <c r="I19" s="112" t="str">
        <f t="shared" si="1"/>
        <v/>
      </c>
    </row>
    <row r="20" ht="26.85" customHeight="1" spans="1:9">
      <c r="A20" s="31"/>
      <c r="B20" s="96" t="s">
        <v>848</v>
      </c>
      <c r="C20" s="100" t="s">
        <v>849</v>
      </c>
      <c r="D20" s="96" t="s">
        <v>138</v>
      </c>
      <c r="E20" s="104">
        <v>1</v>
      </c>
      <c r="F20" s="102"/>
      <c r="G20" s="103">
        <f t="shared" si="2"/>
        <v>0</v>
      </c>
      <c r="H20" s="56">
        <v>2496.25</v>
      </c>
      <c r="I20" s="112" t="str">
        <f t="shared" si="1"/>
        <v/>
      </c>
    </row>
    <row r="21" ht="26.85" customHeight="1" spans="1:9">
      <c r="A21" s="31"/>
      <c r="B21" s="96" t="s">
        <v>850</v>
      </c>
      <c r="C21" s="100" t="s">
        <v>851</v>
      </c>
      <c r="D21" s="96" t="s">
        <v>138</v>
      </c>
      <c r="E21" s="104">
        <v>1</v>
      </c>
      <c r="F21" s="102"/>
      <c r="G21" s="103">
        <f t="shared" si="2"/>
        <v>0</v>
      </c>
      <c r="H21" s="56">
        <v>5988.24</v>
      </c>
      <c r="I21" s="112" t="str">
        <f t="shared" si="1"/>
        <v/>
      </c>
    </row>
    <row r="22" ht="26.85" customHeight="1" spans="1:9">
      <c r="A22" s="31"/>
      <c r="B22" s="96" t="s">
        <v>852</v>
      </c>
      <c r="C22" s="105" t="s">
        <v>853</v>
      </c>
      <c r="D22" s="106" t="s">
        <v>138</v>
      </c>
      <c r="E22" s="104">
        <v>1</v>
      </c>
      <c r="F22" s="102"/>
      <c r="G22" s="103">
        <f t="shared" si="2"/>
        <v>0</v>
      </c>
      <c r="H22" s="56">
        <v>935.6</v>
      </c>
      <c r="I22" s="112" t="str">
        <f t="shared" si="1"/>
        <v/>
      </c>
    </row>
    <row r="23" ht="26.85" customHeight="1" spans="1:9">
      <c r="A23" s="31"/>
      <c r="B23" s="96" t="s">
        <v>854</v>
      </c>
      <c r="C23" s="100" t="s">
        <v>855</v>
      </c>
      <c r="D23" s="96" t="s">
        <v>138</v>
      </c>
      <c r="E23" s="104">
        <v>1</v>
      </c>
      <c r="F23" s="102"/>
      <c r="G23" s="103">
        <f t="shared" si="2"/>
        <v>0</v>
      </c>
      <c r="H23" s="56">
        <v>1091.66</v>
      </c>
      <c r="I23" s="112" t="str">
        <f t="shared" si="1"/>
        <v/>
      </c>
    </row>
    <row r="24" ht="26.85" customHeight="1" spans="1:9">
      <c r="A24" s="31"/>
      <c r="B24" s="96" t="s">
        <v>856</v>
      </c>
      <c r="C24" s="107" t="s">
        <v>857</v>
      </c>
      <c r="D24" s="106" t="s">
        <v>138</v>
      </c>
      <c r="E24" s="104">
        <v>1</v>
      </c>
      <c r="F24" s="102"/>
      <c r="G24" s="103">
        <f t="shared" si="2"/>
        <v>0</v>
      </c>
      <c r="H24" s="56">
        <v>2850.99</v>
      </c>
      <c r="I24" s="112" t="str">
        <f t="shared" si="1"/>
        <v/>
      </c>
    </row>
    <row r="25" ht="26.85" customHeight="1" spans="1:9">
      <c r="A25" s="31"/>
      <c r="B25" s="96" t="s">
        <v>858</v>
      </c>
      <c r="C25" s="108" t="s">
        <v>859</v>
      </c>
      <c r="D25" s="109" t="s">
        <v>138</v>
      </c>
      <c r="E25" s="104">
        <v>50</v>
      </c>
      <c r="F25" s="102"/>
      <c r="G25" s="103">
        <f t="shared" si="2"/>
        <v>0</v>
      </c>
      <c r="H25" s="56">
        <v>1668.75</v>
      </c>
      <c r="I25" s="112" t="str">
        <f t="shared" si="1"/>
        <v/>
      </c>
    </row>
    <row r="26" ht="26.85" customHeight="1" spans="1:9">
      <c r="A26" s="31"/>
      <c r="B26" s="96" t="s">
        <v>860</v>
      </c>
      <c r="C26" s="105" t="s">
        <v>861</v>
      </c>
      <c r="D26" s="106" t="s">
        <v>138</v>
      </c>
      <c r="E26" s="104">
        <v>15</v>
      </c>
      <c r="F26" s="102"/>
      <c r="G26" s="103">
        <f t="shared" si="2"/>
        <v>0</v>
      </c>
      <c r="H26" s="56">
        <v>1649.7</v>
      </c>
      <c r="I26" s="112" t="str">
        <f t="shared" si="1"/>
        <v/>
      </c>
    </row>
    <row r="27" ht="26.85" customHeight="1" spans="1:9">
      <c r="A27" s="31"/>
      <c r="B27" s="96" t="s">
        <v>862</v>
      </c>
      <c r="C27" s="105" t="s">
        <v>863</v>
      </c>
      <c r="D27" s="106" t="s">
        <v>864</v>
      </c>
      <c r="E27" s="104">
        <v>10</v>
      </c>
      <c r="F27" s="102"/>
      <c r="G27" s="103">
        <f t="shared" si="2"/>
        <v>0</v>
      </c>
      <c r="H27" s="56">
        <v>408.28</v>
      </c>
      <c r="I27" s="112" t="str">
        <f t="shared" si="1"/>
        <v/>
      </c>
    </row>
    <row r="28" ht="26.85" customHeight="1" spans="1:9">
      <c r="A28" s="31"/>
      <c r="B28" s="96" t="s">
        <v>865</v>
      </c>
      <c r="C28" s="105" t="s">
        <v>866</v>
      </c>
      <c r="D28" s="106" t="s">
        <v>138</v>
      </c>
      <c r="E28" s="104">
        <v>50</v>
      </c>
      <c r="F28" s="102"/>
      <c r="G28" s="103">
        <f t="shared" si="2"/>
        <v>0</v>
      </c>
      <c r="H28" s="56">
        <v>768.37</v>
      </c>
      <c r="I28" s="112" t="str">
        <f t="shared" si="1"/>
        <v/>
      </c>
    </row>
    <row r="29" ht="26.85" customHeight="1" spans="1:9">
      <c r="A29" s="31"/>
      <c r="B29" s="96" t="s">
        <v>867</v>
      </c>
      <c r="C29" s="105" t="s">
        <v>868</v>
      </c>
      <c r="D29" s="106" t="s">
        <v>138</v>
      </c>
      <c r="E29" s="104">
        <v>200</v>
      </c>
      <c r="F29" s="102"/>
      <c r="G29" s="103">
        <f t="shared" si="2"/>
        <v>0</v>
      </c>
      <c r="H29" s="56">
        <v>1083.77</v>
      </c>
      <c r="I29" s="112" t="str">
        <f t="shared" si="1"/>
        <v/>
      </c>
    </row>
    <row r="30" ht="26.85" customHeight="1" spans="1:9">
      <c r="A30" s="31"/>
      <c r="B30" s="96" t="s">
        <v>869</v>
      </c>
      <c r="C30" s="100" t="s">
        <v>870</v>
      </c>
      <c r="D30" s="96" t="s">
        <v>138</v>
      </c>
      <c r="E30" s="104">
        <v>1</v>
      </c>
      <c r="F30" s="102"/>
      <c r="G30" s="103">
        <f t="shared" si="2"/>
        <v>0</v>
      </c>
      <c r="H30" s="56">
        <v>1489.61</v>
      </c>
      <c r="I30" s="112" t="str">
        <f t="shared" si="1"/>
        <v/>
      </c>
    </row>
    <row r="31" ht="26.85" customHeight="1" spans="1:9">
      <c r="A31" s="31"/>
      <c r="B31" s="96" t="s">
        <v>871</v>
      </c>
      <c r="C31" s="100" t="s">
        <v>872</v>
      </c>
      <c r="D31" s="96" t="s">
        <v>138</v>
      </c>
      <c r="E31" s="104">
        <v>1</v>
      </c>
      <c r="F31" s="102"/>
      <c r="G31" s="103">
        <f t="shared" si="2"/>
        <v>0</v>
      </c>
      <c r="H31" s="56">
        <v>2852</v>
      </c>
      <c r="I31" s="112" t="str">
        <f t="shared" si="1"/>
        <v/>
      </c>
    </row>
    <row r="32" ht="26.85" customHeight="1" spans="1:9">
      <c r="A32" s="31"/>
      <c r="B32" s="96" t="s">
        <v>873</v>
      </c>
      <c r="C32" s="100" t="s">
        <v>874</v>
      </c>
      <c r="D32" s="96" t="s">
        <v>138</v>
      </c>
      <c r="E32" s="104">
        <v>1</v>
      </c>
      <c r="F32" s="102"/>
      <c r="G32" s="103">
        <f t="shared" si="2"/>
        <v>0</v>
      </c>
      <c r="H32" s="56">
        <v>2150</v>
      </c>
      <c r="I32" s="112" t="str">
        <f t="shared" si="1"/>
        <v/>
      </c>
    </row>
    <row r="33" ht="26.85" customHeight="1" spans="1:9">
      <c r="A33" s="31"/>
      <c r="B33" s="96" t="s">
        <v>875</v>
      </c>
      <c r="C33" s="100" t="s">
        <v>876</v>
      </c>
      <c r="D33" s="96" t="s">
        <v>138</v>
      </c>
      <c r="E33" s="104">
        <v>1</v>
      </c>
      <c r="F33" s="102"/>
      <c r="G33" s="103">
        <f t="shared" si="2"/>
        <v>0</v>
      </c>
      <c r="H33" s="56">
        <v>1450</v>
      </c>
      <c r="I33" s="112" t="str">
        <f t="shared" si="1"/>
        <v/>
      </c>
    </row>
    <row r="34" ht="26.85" customHeight="1" spans="1:9">
      <c r="A34" s="31"/>
      <c r="B34" s="96" t="s">
        <v>877</v>
      </c>
      <c r="C34" s="100" t="s">
        <v>878</v>
      </c>
      <c r="D34" s="96" t="s">
        <v>138</v>
      </c>
      <c r="E34" s="104">
        <v>1</v>
      </c>
      <c r="F34" s="102"/>
      <c r="G34" s="103">
        <f t="shared" si="2"/>
        <v>0</v>
      </c>
      <c r="H34" s="56">
        <v>1150</v>
      </c>
      <c r="I34" s="112" t="str">
        <f t="shared" si="1"/>
        <v/>
      </c>
    </row>
    <row r="35" ht="26.85" customHeight="1" spans="1:9">
      <c r="A35" s="31"/>
      <c r="B35" s="96" t="s">
        <v>879</v>
      </c>
      <c r="C35" s="100" t="s">
        <v>880</v>
      </c>
      <c r="D35" s="96" t="s">
        <v>138</v>
      </c>
      <c r="E35" s="104">
        <v>1</v>
      </c>
      <c r="F35" s="102"/>
      <c r="G35" s="103">
        <f t="shared" si="2"/>
        <v>0</v>
      </c>
      <c r="H35" s="56">
        <v>2700</v>
      </c>
      <c r="I35" s="112" t="str">
        <f t="shared" si="1"/>
        <v/>
      </c>
    </row>
    <row r="36" ht="26.85" customHeight="1" spans="1:9">
      <c r="A36" s="31"/>
      <c r="B36" s="96" t="s">
        <v>881</v>
      </c>
      <c r="C36" s="100" t="s">
        <v>882</v>
      </c>
      <c r="D36" s="96" t="s">
        <v>138</v>
      </c>
      <c r="E36" s="104">
        <v>1</v>
      </c>
      <c r="F36" s="102"/>
      <c r="G36" s="103">
        <f t="shared" ref="G36:G65" si="3">ROUND(F36*E36,0)</f>
        <v>0</v>
      </c>
      <c r="H36" s="56">
        <v>2174.4</v>
      </c>
      <c r="I36" s="112" t="str">
        <f t="shared" si="1"/>
        <v/>
      </c>
    </row>
    <row r="37" ht="26.85" customHeight="1" spans="1:9">
      <c r="A37" s="31"/>
      <c r="B37" s="96" t="s">
        <v>883</v>
      </c>
      <c r="C37" s="100" t="s">
        <v>884</v>
      </c>
      <c r="D37" s="96" t="s">
        <v>138</v>
      </c>
      <c r="E37" s="104">
        <v>1</v>
      </c>
      <c r="F37" s="102"/>
      <c r="G37" s="103">
        <f t="shared" si="3"/>
        <v>0</v>
      </c>
      <c r="H37" s="56">
        <v>4345.31</v>
      </c>
      <c r="I37" s="112" t="str">
        <f t="shared" si="1"/>
        <v/>
      </c>
    </row>
    <row r="38" ht="26.85" customHeight="1" spans="1:9">
      <c r="A38" s="31"/>
      <c r="B38" s="96" t="s">
        <v>885</v>
      </c>
      <c r="C38" s="100" t="s">
        <v>886</v>
      </c>
      <c r="D38" s="96" t="s">
        <v>138</v>
      </c>
      <c r="E38" s="104">
        <v>1</v>
      </c>
      <c r="F38" s="102"/>
      <c r="G38" s="103">
        <f t="shared" si="3"/>
        <v>0</v>
      </c>
      <c r="H38" s="56">
        <v>2670.14</v>
      </c>
      <c r="I38" s="112" t="str">
        <f t="shared" si="1"/>
        <v/>
      </c>
    </row>
    <row r="39" ht="26.85" customHeight="1" spans="1:9">
      <c r="A39" s="31"/>
      <c r="B39" s="96" t="s">
        <v>887</v>
      </c>
      <c r="C39" s="100" t="s">
        <v>888</v>
      </c>
      <c r="D39" s="96" t="s">
        <v>138</v>
      </c>
      <c r="E39" s="104">
        <v>1</v>
      </c>
      <c r="F39" s="102"/>
      <c r="G39" s="103">
        <f t="shared" si="3"/>
        <v>0</v>
      </c>
      <c r="H39" s="56">
        <v>2982.95</v>
      </c>
      <c r="I39" s="112" t="str">
        <f t="shared" si="1"/>
        <v/>
      </c>
    </row>
    <row r="40" ht="26.85" customHeight="1" spans="1:9">
      <c r="A40" s="31"/>
      <c r="B40" s="96" t="s">
        <v>889</v>
      </c>
      <c r="C40" s="100" t="s">
        <v>890</v>
      </c>
      <c r="D40" s="96" t="s">
        <v>138</v>
      </c>
      <c r="E40" s="104">
        <v>1</v>
      </c>
      <c r="F40" s="102"/>
      <c r="G40" s="103">
        <f t="shared" si="3"/>
        <v>0</v>
      </c>
      <c r="H40" s="56">
        <v>2577.19</v>
      </c>
      <c r="I40" s="112" t="str">
        <f t="shared" si="1"/>
        <v/>
      </c>
    </row>
    <row r="41" ht="26.85" customHeight="1" spans="1:9">
      <c r="A41" s="31"/>
      <c r="B41" s="96" t="s">
        <v>891</v>
      </c>
      <c r="C41" s="100" t="s">
        <v>892</v>
      </c>
      <c r="D41" s="96" t="s">
        <v>138</v>
      </c>
      <c r="E41" s="104">
        <v>1</v>
      </c>
      <c r="F41" s="102"/>
      <c r="G41" s="103">
        <f t="shared" si="3"/>
        <v>0</v>
      </c>
      <c r="H41" s="56">
        <v>2896.43</v>
      </c>
      <c r="I41" s="112" t="str">
        <f t="shared" si="1"/>
        <v/>
      </c>
    </row>
    <row r="42" ht="26.85" customHeight="1" spans="1:9">
      <c r="A42" s="31"/>
      <c r="B42" s="96" t="s">
        <v>893</v>
      </c>
      <c r="C42" s="105" t="s">
        <v>894</v>
      </c>
      <c r="D42" s="106" t="s">
        <v>138</v>
      </c>
      <c r="E42" s="104">
        <v>1</v>
      </c>
      <c r="F42" s="102"/>
      <c r="G42" s="103">
        <f t="shared" si="3"/>
        <v>0</v>
      </c>
      <c r="H42" s="56">
        <v>5355.06</v>
      </c>
      <c r="I42" s="112" t="str">
        <f t="shared" si="1"/>
        <v/>
      </c>
    </row>
    <row r="43" ht="26.85" customHeight="1" spans="1:9">
      <c r="A43" s="31"/>
      <c r="B43" s="96" t="s">
        <v>895</v>
      </c>
      <c r="C43" s="100" t="s">
        <v>896</v>
      </c>
      <c r="D43" s="96" t="s">
        <v>138</v>
      </c>
      <c r="E43" s="104">
        <v>1</v>
      </c>
      <c r="F43" s="102"/>
      <c r="G43" s="103">
        <f t="shared" si="3"/>
        <v>0</v>
      </c>
      <c r="H43" s="56">
        <v>4009.74</v>
      </c>
      <c r="I43" s="112" t="str">
        <f t="shared" si="1"/>
        <v/>
      </c>
    </row>
    <row r="44" ht="26.85" customHeight="1" spans="1:9">
      <c r="A44" s="31"/>
      <c r="B44" s="96" t="s">
        <v>897</v>
      </c>
      <c r="C44" s="100" t="s">
        <v>898</v>
      </c>
      <c r="D44" s="96" t="s">
        <v>138</v>
      </c>
      <c r="E44" s="104">
        <v>1</v>
      </c>
      <c r="F44" s="102"/>
      <c r="G44" s="103">
        <f t="shared" si="3"/>
        <v>0</v>
      </c>
      <c r="H44" s="56">
        <v>4261.82</v>
      </c>
      <c r="I44" s="112" t="str">
        <f t="shared" si="1"/>
        <v/>
      </c>
    </row>
    <row r="45" ht="26.85" customHeight="1" spans="1:9">
      <c r="A45" s="31"/>
      <c r="B45" s="96" t="s">
        <v>899</v>
      </c>
      <c r="C45" s="100" t="s">
        <v>900</v>
      </c>
      <c r="D45" s="96" t="s">
        <v>864</v>
      </c>
      <c r="E45" s="104">
        <v>1</v>
      </c>
      <c r="F45" s="102"/>
      <c r="G45" s="103">
        <f t="shared" si="3"/>
        <v>0</v>
      </c>
      <c r="H45" s="56">
        <v>601.5</v>
      </c>
      <c r="I45" s="112" t="str">
        <f t="shared" si="1"/>
        <v/>
      </c>
    </row>
    <row r="46" ht="26.85" customHeight="1" spans="1:9">
      <c r="A46" s="31"/>
      <c r="B46" s="96" t="s">
        <v>901</v>
      </c>
      <c r="C46" s="100" t="s">
        <v>902</v>
      </c>
      <c r="D46" s="96" t="s">
        <v>864</v>
      </c>
      <c r="E46" s="104">
        <v>1</v>
      </c>
      <c r="F46" s="102"/>
      <c r="G46" s="103">
        <f t="shared" si="3"/>
        <v>0</v>
      </c>
      <c r="H46" s="56">
        <v>633</v>
      </c>
      <c r="I46" s="112" t="str">
        <f t="shared" si="1"/>
        <v/>
      </c>
    </row>
    <row r="47" ht="26.85" customHeight="1" spans="1:9">
      <c r="A47" s="31"/>
      <c r="B47" s="96" t="s">
        <v>903</v>
      </c>
      <c r="C47" s="100" t="s">
        <v>904</v>
      </c>
      <c r="D47" s="96" t="s">
        <v>864</v>
      </c>
      <c r="E47" s="104">
        <v>1</v>
      </c>
      <c r="F47" s="102"/>
      <c r="G47" s="103">
        <f t="shared" si="3"/>
        <v>0</v>
      </c>
      <c r="H47" s="56">
        <v>400</v>
      </c>
      <c r="I47" s="112" t="str">
        <f t="shared" si="1"/>
        <v/>
      </c>
    </row>
    <row r="48" ht="26.85" customHeight="1" spans="1:9">
      <c r="A48" s="31"/>
      <c r="B48" s="96" t="s">
        <v>905</v>
      </c>
      <c r="C48" s="100" t="s">
        <v>906</v>
      </c>
      <c r="D48" s="96" t="s">
        <v>864</v>
      </c>
      <c r="E48" s="104">
        <v>1</v>
      </c>
      <c r="F48" s="102"/>
      <c r="G48" s="103">
        <f t="shared" si="3"/>
        <v>0</v>
      </c>
      <c r="H48" s="56">
        <v>421.05</v>
      </c>
      <c r="I48" s="112" t="str">
        <f t="shared" si="1"/>
        <v/>
      </c>
    </row>
    <row r="49" ht="26.85" customHeight="1" spans="1:9">
      <c r="A49" s="31"/>
      <c r="B49" s="96" t="s">
        <v>907</v>
      </c>
      <c r="C49" s="100" t="s">
        <v>908</v>
      </c>
      <c r="D49" s="96" t="s">
        <v>864</v>
      </c>
      <c r="E49" s="104">
        <v>1</v>
      </c>
      <c r="F49" s="102"/>
      <c r="G49" s="103">
        <f t="shared" si="3"/>
        <v>0</v>
      </c>
      <c r="H49" s="56">
        <v>1457.64</v>
      </c>
      <c r="I49" s="112" t="str">
        <f t="shared" si="1"/>
        <v/>
      </c>
    </row>
    <row r="50" ht="26.85" customHeight="1" spans="1:9">
      <c r="A50" s="31"/>
      <c r="B50" s="96" t="s">
        <v>909</v>
      </c>
      <c r="C50" s="100" t="s">
        <v>910</v>
      </c>
      <c r="D50" s="96" t="s">
        <v>864</v>
      </c>
      <c r="E50" s="104">
        <v>20</v>
      </c>
      <c r="F50" s="102"/>
      <c r="G50" s="103">
        <f t="shared" si="3"/>
        <v>0</v>
      </c>
      <c r="H50" s="56">
        <v>501.25</v>
      </c>
      <c r="I50" s="112" t="str">
        <f t="shared" si="1"/>
        <v/>
      </c>
    </row>
    <row r="51" ht="26.85" customHeight="1" spans="1:9">
      <c r="A51" s="31"/>
      <c r="B51" s="96" t="s">
        <v>911</v>
      </c>
      <c r="C51" s="100" t="s">
        <v>912</v>
      </c>
      <c r="D51" s="96" t="s">
        <v>864</v>
      </c>
      <c r="E51" s="104">
        <v>5</v>
      </c>
      <c r="F51" s="102"/>
      <c r="G51" s="103">
        <f t="shared" si="3"/>
        <v>0</v>
      </c>
      <c r="H51" s="56">
        <v>350.88</v>
      </c>
      <c r="I51" s="112" t="str">
        <f t="shared" si="1"/>
        <v/>
      </c>
    </row>
    <row r="52" ht="26.85" customHeight="1" spans="1:9">
      <c r="A52" s="31"/>
      <c r="B52" s="96" t="s">
        <v>913</v>
      </c>
      <c r="C52" s="100" t="s">
        <v>914</v>
      </c>
      <c r="D52" s="96" t="s">
        <v>864</v>
      </c>
      <c r="E52" s="104">
        <v>150</v>
      </c>
      <c r="F52" s="102"/>
      <c r="G52" s="103">
        <f t="shared" si="3"/>
        <v>0</v>
      </c>
      <c r="H52" s="56">
        <v>697.25</v>
      </c>
      <c r="I52" s="112" t="str">
        <f t="shared" si="1"/>
        <v/>
      </c>
    </row>
    <row r="53" ht="26.85" customHeight="1" spans="1:9">
      <c r="A53" s="31"/>
      <c r="B53" s="96" t="s">
        <v>915</v>
      </c>
      <c r="C53" s="100" t="s">
        <v>916</v>
      </c>
      <c r="D53" s="96" t="s">
        <v>864</v>
      </c>
      <c r="E53" s="104">
        <v>55</v>
      </c>
      <c r="F53" s="102"/>
      <c r="G53" s="103">
        <f t="shared" si="3"/>
        <v>0</v>
      </c>
      <c r="H53" s="56">
        <v>600</v>
      </c>
      <c r="I53" s="112" t="str">
        <f t="shared" si="1"/>
        <v/>
      </c>
    </row>
    <row r="54" ht="26.85" customHeight="1" spans="1:9">
      <c r="A54" s="31"/>
      <c r="B54" s="96" t="s">
        <v>917</v>
      </c>
      <c r="C54" s="100" t="s">
        <v>918</v>
      </c>
      <c r="D54" s="96" t="s">
        <v>864</v>
      </c>
      <c r="E54" s="104">
        <v>5</v>
      </c>
      <c r="F54" s="102"/>
      <c r="G54" s="103">
        <f t="shared" si="3"/>
        <v>0</v>
      </c>
      <c r="H54" s="56">
        <v>501.25</v>
      </c>
      <c r="I54" s="112" t="str">
        <f t="shared" si="1"/>
        <v/>
      </c>
    </row>
    <row r="55" s="19" customFormat="1" ht="26.85" customHeight="1" spans="1:9">
      <c r="A55" s="31"/>
      <c r="B55" s="96" t="s">
        <v>919</v>
      </c>
      <c r="C55" s="100" t="s">
        <v>920</v>
      </c>
      <c r="D55" s="96" t="s">
        <v>864</v>
      </c>
      <c r="E55" s="104">
        <v>1</v>
      </c>
      <c r="F55" s="102"/>
      <c r="G55" s="110">
        <f t="shared" si="3"/>
        <v>0</v>
      </c>
      <c r="H55" s="56">
        <v>16668.74</v>
      </c>
      <c r="I55" s="112" t="str">
        <f t="shared" si="1"/>
        <v/>
      </c>
    </row>
    <row r="56" ht="26.85" customHeight="1" spans="1:9">
      <c r="A56" s="31"/>
      <c r="B56" s="96" t="s">
        <v>921</v>
      </c>
      <c r="C56" s="100" t="s">
        <v>922</v>
      </c>
      <c r="D56" s="96" t="s">
        <v>864</v>
      </c>
      <c r="E56" s="104">
        <v>1</v>
      </c>
      <c r="F56" s="102"/>
      <c r="G56" s="103">
        <f t="shared" si="3"/>
        <v>0</v>
      </c>
      <c r="H56" s="56">
        <v>14072.16</v>
      </c>
      <c r="I56" s="112" t="str">
        <f t="shared" si="1"/>
        <v/>
      </c>
    </row>
    <row r="57" ht="26.85" customHeight="1" spans="1:9">
      <c r="A57" s="31"/>
      <c r="B57" s="96" t="s">
        <v>923</v>
      </c>
      <c r="C57" s="100" t="s">
        <v>924</v>
      </c>
      <c r="D57" s="96" t="s">
        <v>864</v>
      </c>
      <c r="E57" s="104">
        <v>15</v>
      </c>
      <c r="F57" s="102"/>
      <c r="G57" s="103">
        <f t="shared" si="3"/>
        <v>0</v>
      </c>
      <c r="H57" s="56">
        <v>10287.31</v>
      </c>
      <c r="I57" s="112" t="str">
        <f t="shared" si="1"/>
        <v/>
      </c>
    </row>
    <row r="58" ht="26.85" customHeight="1" spans="1:9">
      <c r="A58" s="31"/>
      <c r="B58" s="96" t="s">
        <v>925</v>
      </c>
      <c r="C58" s="100" t="s">
        <v>926</v>
      </c>
      <c r="D58" s="96" t="s">
        <v>864</v>
      </c>
      <c r="E58" s="104">
        <v>1</v>
      </c>
      <c r="F58" s="102"/>
      <c r="G58" s="103">
        <f t="shared" si="3"/>
        <v>0</v>
      </c>
      <c r="H58" s="56">
        <v>11827.66</v>
      </c>
      <c r="I58" s="112" t="str">
        <f t="shared" si="1"/>
        <v/>
      </c>
    </row>
    <row r="59" ht="26.85" customHeight="1" spans="1:9">
      <c r="A59" s="31"/>
      <c r="B59" s="96" t="s">
        <v>927</v>
      </c>
      <c r="C59" s="100" t="s">
        <v>928</v>
      </c>
      <c r="D59" s="96" t="s">
        <v>864</v>
      </c>
      <c r="E59" s="104">
        <v>10</v>
      </c>
      <c r="F59" s="102"/>
      <c r="G59" s="103">
        <f t="shared" si="3"/>
        <v>0</v>
      </c>
      <c r="H59" s="56">
        <v>5319.69</v>
      </c>
      <c r="I59" s="112" t="str">
        <f t="shared" si="1"/>
        <v/>
      </c>
    </row>
    <row r="60" ht="26.85" customHeight="1" spans="1:9">
      <c r="A60" s="31"/>
      <c r="B60" s="96" t="s">
        <v>929</v>
      </c>
      <c r="C60" s="100" t="s">
        <v>930</v>
      </c>
      <c r="D60" s="96" t="s">
        <v>864</v>
      </c>
      <c r="E60" s="104">
        <v>10</v>
      </c>
      <c r="F60" s="102"/>
      <c r="G60" s="103">
        <f t="shared" si="3"/>
        <v>0</v>
      </c>
      <c r="H60" s="56">
        <v>2365.53</v>
      </c>
      <c r="I60" s="112" t="str">
        <f t="shared" si="1"/>
        <v/>
      </c>
    </row>
    <row r="61" ht="26.85" customHeight="1" spans="1:10">
      <c r="A61" s="31"/>
      <c r="B61" s="96" t="s">
        <v>931</v>
      </c>
      <c r="C61" s="100" t="s">
        <v>932</v>
      </c>
      <c r="D61" s="96" t="s">
        <v>864</v>
      </c>
      <c r="E61" s="104">
        <v>1</v>
      </c>
      <c r="F61" s="102"/>
      <c r="G61" s="103">
        <f t="shared" si="3"/>
        <v>0</v>
      </c>
      <c r="H61" s="56">
        <v>1150</v>
      </c>
      <c r="I61" s="112" t="str">
        <f t="shared" si="1"/>
        <v/>
      </c>
      <c r="J61" s="113"/>
    </row>
    <row r="62" ht="26.85" customHeight="1" spans="1:10">
      <c r="A62" s="31"/>
      <c r="B62" s="96" t="s">
        <v>933</v>
      </c>
      <c r="C62" s="100" t="s">
        <v>934</v>
      </c>
      <c r="D62" s="96" t="s">
        <v>864</v>
      </c>
      <c r="E62" s="104">
        <v>1</v>
      </c>
      <c r="F62" s="102"/>
      <c r="G62" s="103">
        <f t="shared" si="3"/>
        <v>0</v>
      </c>
      <c r="H62" s="56">
        <v>475</v>
      </c>
      <c r="I62" s="112" t="str">
        <f t="shared" si="1"/>
        <v/>
      </c>
      <c r="J62" s="113"/>
    </row>
    <row r="63" ht="26.85" customHeight="1" spans="1:10">
      <c r="A63" s="31"/>
      <c r="B63" s="96" t="s">
        <v>935</v>
      </c>
      <c r="C63" s="100" t="s">
        <v>936</v>
      </c>
      <c r="D63" s="96" t="s">
        <v>864</v>
      </c>
      <c r="E63" s="104">
        <v>1</v>
      </c>
      <c r="F63" s="102"/>
      <c r="G63" s="103">
        <f t="shared" si="3"/>
        <v>0</v>
      </c>
      <c r="H63" s="56">
        <v>850</v>
      </c>
      <c r="I63" s="112" t="str">
        <f t="shared" si="1"/>
        <v/>
      </c>
      <c r="J63" s="113"/>
    </row>
    <row r="64" ht="26.85" customHeight="1" spans="1:10">
      <c r="A64" s="31"/>
      <c r="B64" s="96" t="s">
        <v>937</v>
      </c>
      <c r="C64" s="100" t="s">
        <v>938</v>
      </c>
      <c r="D64" s="96" t="s">
        <v>864</v>
      </c>
      <c r="E64" s="104">
        <v>1</v>
      </c>
      <c r="F64" s="102"/>
      <c r="G64" s="103">
        <f t="shared" si="3"/>
        <v>0</v>
      </c>
      <c r="H64" s="56">
        <v>750</v>
      </c>
      <c r="I64" s="112" t="str">
        <f t="shared" si="1"/>
        <v/>
      </c>
      <c r="J64" s="113"/>
    </row>
    <row r="65" ht="26.85" customHeight="1" spans="1:10">
      <c r="A65" s="31"/>
      <c r="B65" s="96" t="s">
        <v>939</v>
      </c>
      <c r="C65" s="100" t="s">
        <v>940</v>
      </c>
      <c r="D65" s="96" t="s">
        <v>864</v>
      </c>
      <c r="E65" s="104">
        <v>1</v>
      </c>
      <c r="F65" s="102"/>
      <c r="G65" s="103">
        <f t="shared" si="3"/>
        <v>0</v>
      </c>
      <c r="H65" s="56">
        <v>300</v>
      </c>
      <c r="I65" s="112" t="str">
        <f t="shared" si="1"/>
        <v/>
      </c>
      <c r="J65" s="113"/>
    </row>
    <row r="66" ht="26.85" customHeight="1" spans="1:9">
      <c r="A66" s="31"/>
      <c r="B66" s="96" t="s">
        <v>941</v>
      </c>
      <c r="C66" s="100" t="s">
        <v>942</v>
      </c>
      <c r="D66" s="96" t="s">
        <v>864</v>
      </c>
      <c r="E66" s="104">
        <v>50</v>
      </c>
      <c r="F66" s="102"/>
      <c r="G66" s="103">
        <f t="shared" ref="G66:G77" si="4">ROUND(F66*E66,0)</f>
        <v>0</v>
      </c>
      <c r="H66" s="56">
        <v>239.23</v>
      </c>
      <c r="I66" s="112" t="str">
        <f t="shared" si="1"/>
        <v/>
      </c>
    </row>
    <row r="67" ht="26.85" customHeight="1" spans="1:9">
      <c r="A67" s="31"/>
      <c r="B67" s="96" t="s">
        <v>943</v>
      </c>
      <c r="C67" s="100" t="s">
        <v>944</v>
      </c>
      <c r="D67" s="96" t="s">
        <v>864</v>
      </c>
      <c r="E67" s="104">
        <v>20</v>
      </c>
      <c r="F67" s="102"/>
      <c r="G67" s="103">
        <f t="shared" si="4"/>
        <v>0</v>
      </c>
      <c r="H67" s="56">
        <v>640.24</v>
      </c>
      <c r="I67" s="112" t="str">
        <f t="shared" si="1"/>
        <v/>
      </c>
    </row>
    <row r="68" ht="26.85" customHeight="1" spans="1:9">
      <c r="A68" s="31"/>
      <c r="B68" s="96" t="s">
        <v>945</v>
      </c>
      <c r="C68" s="100" t="s">
        <v>946</v>
      </c>
      <c r="D68" s="96" t="s">
        <v>864</v>
      </c>
      <c r="E68" s="104">
        <v>1</v>
      </c>
      <c r="F68" s="102"/>
      <c r="G68" s="103">
        <f t="shared" si="4"/>
        <v>0</v>
      </c>
      <c r="H68" s="56">
        <v>2297.23</v>
      </c>
      <c r="I68" s="112" t="str">
        <f t="shared" si="1"/>
        <v/>
      </c>
    </row>
    <row r="69" ht="26.85" customHeight="1" spans="1:9">
      <c r="A69" s="31"/>
      <c r="B69" s="96" t="s">
        <v>947</v>
      </c>
      <c r="C69" s="100" t="s">
        <v>948</v>
      </c>
      <c r="D69" s="96" t="s">
        <v>864</v>
      </c>
      <c r="E69" s="104">
        <v>1</v>
      </c>
      <c r="F69" s="102"/>
      <c r="G69" s="103">
        <f t="shared" si="4"/>
        <v>0</v>
      </c>
      <c r="H69" s="56">
        <v>1539.7</v>
      </c>
      <c r="I69" s="112" t="str">
        <f t="shared" ref="I69:I132" si="5">IF(F69-H69&gt;0,"超限价","")</f>
        <v/>
      </c>
    </row>
    <row r="70" ht="26.85" customHeight="1" spans="1:9">
      <c r="A70" s="31"/>
      <c r="B70" s="96" t="s">
        <v>949</v>
      </c>
      <c r="C70" s="100" t="s">
        <v>950</v>
      </c>
      <c r="D70" s="96" t="s">
        <v>864</v>
      </c>
      <c r="E70" s="104">
        <v>1</v>
      </c>
      <c r="F70" s="102"/>
      <c r="G70" s="103">
        <f t="shared" si="4"/>
        <v>0</v>
      </c>
      <c r="H70" s="56">
        <v>721.12</v>
      </c>
      <c r="I70" s="112" t="str">
        <f t="shared" si="5"/>
        <v/>
      </c>
    </row>
    <row r="71" ht="26.85" customHeight="1" spans="1:9">
      <c r="A71" s="31"/>
      <c r="B71" s="96" t="s">
        <v>951</v>
      </c>
      <c r="C71" s="100" t="s">
        <v>952</v>
      </c>
      <c r="D71" s="96" t="s">
        <v>864</v>
      </c>
      <c r="E71" s="104">
        <v>1</v>
      </c>
      <c r="F71" s="102"/>
      <c r="G71" s="103">
        <f t="shared" si="4"/>
        <v>0</v>
      </c>
      <c r="H71" s="56">
        <v>433.61</v>
      </c>
      <c r="I71" s="112" t="str">
        <f t="shared" si="5"/>
        <v/>
      </c>
    </row>
    <row r="72" ht="26.85" customHeight="1" spans="1:9">
      <c r="A72" s="31"/>
      <c r="B72" s="96" t="s">
        <v>953</v>
      </c>
      <c r="C72" s="100" t="s">
        <v>954</v>
      </c>
      <c r="D72" s="96" t="s">
        <v>864</v>
      </c>
      <c r="E72" s="104">
        <v>1</v>
      </c>
      <c r="F72" s="102"/>
      <c r="G72" s="103">
        <f t="shared" si="4"/>
        <v>0</v>
      </c>
      <c r="H72" s="56">
        <v>484.96</v>
      </c>
      <c r="I72" s="112" t="str">
        <f t="shared" si="5"/>
        <v/>
      </c>
    </row>
    <row r="73" ht="26.85" customHeight="1" spans="1:9">
      <c r="A73" s="31"/>
      <c r="B73" s="96" t="s">
        <v>955</v>
      </c>
      <c r="C73" s="100" t="s">
        <v>956</v>
      </c>
      <c r="D73" s="96" t="s">
        <v>864</v>
      </c>
      <c r="E73" s="104">
        <v>1</v>
      </c>
      <c r="F73" s="102"/>
      <c r="G73" s="103">
        <f t="shared" si="4"/>
        <v>0</v>
      </c>
      <c r="H73" s="56">
        <v>340.69</v>
      </c>
      <c r="I73" s="112" t="str">
        <f t="shared" si="5"/>
        <v/>
      </c>
    </row>
    <row r="74" ht="26.85" customHeight="1" spans="1:9">
      <c r="A74" s="31"/>
      <c r="B74" s="96" t="s">
        <v>957</v>
      </c>
      <c r="C74" s="100" t="s">
        <v>958</v>
      </c>
      <c r="D74" s="96" t="s">
        <v>864</v>
      </c>
      <c r="E74" s="104">
        <v>1</v>
      </c>
      <c r="F74" s="102"/>
      <c r="G74" s="103">
        <f t="shared" si="4"/>
        <v>0</v>
      </c>
      <c r="H74" s="56">
        <v>4246.69</v>
      </c>
      <c r="I74" s="112" t="str">
        <f t="shared" si="5"/>
        <v/>
      </c>
    </row>
    <row r="75" ht="26.85" customHeight="1" spans="1:9">
      <c r="A75" s="31"/>
      <c r="B75" s="96" t="s">
        <v>959</v>
      </c>
      <c r="C75" s="100" t="s">
        <v>960</v>
      </c>
      <c r="D75" s="96" t="s">
        <v>864</v>
      </c>
      <c r="E75" s="104">
        <v>1</v>
      </c>
      <c r="F75" s="102"/>
      <c r="G75" s="103">
        <f t="shared" si="4"/>
        <v>0</v>
      </c>
      <c r="H75" s="56">
        <v>535.47</v>
      </c>
      <c r="I75" s="112" t="str">
        <f t="shared" si="5"/>
        <v/>
      </c>
    </row>
    <row r="76" ht="26.85" customHeight="1" spans="1:9">
      <c r="A76" s="31"/>
      <c r="B76" s="96" t="s">
        <v>961</v>
      </c>
      <c r="C76" s="100" t="s">
        <v>962</v>
      </c>
      <c r="D76" s="96" t="s">
        <v>864</v>
      </c>
      <c r="E76" s="104">
        <v>1</v>
      </c>
      <c r="F76" s="102"/>
      <c r="G76" s="103">
        <f t="shared" si="4"/>
        <v>0</v>
      </c>
      <c r="H76" s="56">
        <v>1496.68</v>
      </c>
      <c r="I76" s="112" t="str">
        <f t="shared" si="5"/>
        <v/>
      </c>
    </row>
    <row r="77" ht="26.85" customHeight="1" spans="1:9">
      <c r="A77" s="31"/>
      <c r="B77" s="96" t="s">
        <v>963</v>
      </c>
      <c r="C77" s="100" t="s">
        <v>964</v>
      </c>
      <c r="D77" s="96" t="s">
        <v>864</v>
      </c>
      <c r="E77" s="104">
        <v>1</v>
      </c>
      <c r="F77" s="102"/>
      <c r="G77" s="103">
        <f t="shared" si="4"/>
        <v>0</v>
      </c>
      <c r="H77" s="56">
        <v>1552.21</v>
      </c>
      <c r="I77" s="112" t="str">
        <f t="shared" si="5"/>
        <v/>
      </c>
    </row>
    <row r="78" ht="26.85" customHeight="1" spans="1:9">
      <c r="A78" s="31"/>
      <c r="B78" s="96" t="s">
        <v>965</v>
      </c>
      <c r="C78" s="100" t="s">
        <v>966</v>
      </c>
      <c r="D78" s="96" t="s">
        <v>864</v>
      </c>
      <c r="E78" s="104">
        <v>1</v>
      </c>
      <c r="F78" s="102"/>
      <c r="G78" s="103">
        <f t="shared" ref="G78:G100" si="6">ROUND(F78*E78,0)</f>
        <v>0</v>
      </c>
      <c r="H78" s="56">
        <v>212.35</v>
      </c>
      <c r="I78" s="112" t="str">
        <f t="shared" si="5"/>
        <v/>
      </c>
    </row>
    <row r="79" ht="26.85" customHeight="1" spans="1:9">
      <c r="A79" s="31"/>
      <c r="B79" s="96" t="s">
        <v>967</v>
      </c>
      <c r="C79" s="100" t="s">
        <v>968</v>
      </c>
      <c r="D79" s="96" t="s">
        <v>864</v>
      </c>
      <c r="E79" s="104">
        <v>50</v>
      </c>
      <c r="F79" s="102"/>
      <c r="G79" s="103">
        <f t="shared" si="6"/>
        <v>0</v>
      </c>
      <c r="H79" s="56">
        <v>470.45</v>
      </c>
      <c r="I79" s="112" t="str">
        <f t="shared" si="5"/>
        <v/>
      </c>
    </row>
    <row r="80" ht="26.85" customHeight="1" spans="1:9">
      <c r="A80" s="31"/>
      <c r="B80" s="96" t="s">
        <v>969</v>
      </c>
      <c r="C80" s="100" t="s">
        <v>970</v>
      </c>
      <c r="D80" s="96" t="s">
        <v>864</v>
      </c>
      <c r="E80" s="104">
        <v>1</v>
      </c>
      <c r="F80" s="102"/>
      <c r="G80" s="103">
        <f t="shared" si="6"/>
        <v>0</v>
      </c>
      <c r="H80" s="56">
        <v>316.94</v>
      </c>
      <c r="I80" s="112" t="str">
        <f t="shared" si="5"/>
        <v/>
      </c>
    </row>
    <row r="81" ht="26.85" customHeight="1" spans="1:9">
      <c r="A81" s="31"/>
      <c r="B81" s="96" t="s">
        <v>971</v>
      </c>
      <c r="C81" s="100" t="s">
        <v>972</v>
      </c>
      <c r="D81" s="96" t="s">
        <v>864</v>
      </c>
      <c r="E81" s="104">
        <v>1</v>
      </c>
      <c r="F81" s="102"/>
      <c r="G81" s="103">
        <f t="shared" si="6"/>
        <v>0</v>
      </c>
      <c r="H81" s="56">
        <v>303.26</v>
      </c>
      <c r="I81" s="112" t="str">
        <f t="shared" si="5"/>
        <v/>
      </c>
    </row>
    <row r="82" ht="26.85" customHeight="1" spans="1:9">
      <c r="A82" s="31"/>
      <c r="B82" s="96" t="s">
        <v>973</v>
      </c>
      <c r="C82" s="100" t="s">
        <v>974</v>
      </c>
      <c r="D82" s="96" t="s">
        <v>864</v>
      </c>
      <c r="E82" s="104">
        <v>1</v>
      </c>
      <c r="F82" s="102"/>
      <c r="G82" s="103">
        <f t="shared" ref="G82:G87" si="7">ROUND(F82*E82,0)</f>
        <v>0</v>
      </c>
      <c r="H82" s="56">
        <v>8137.55</v>
      </c>
      <c r="I82" s="112" t="str">
        <f t="shared" si="5"/>
        <v/>
      </c>
    </row>
    <row r="83" ht="26.85" customHeight="1" spans="1:9">
      <c r="A83" s="31"/>
      <c r="B83" s="96" t="s">
        <v>975</v>
      </c>
      <c r="C83" s="100" t="s">
        <v>976</v>
      </c>
      <c r="D83" s="96" t="s">
        <v>864</v>
      </c>
      <c r="E83" s="104">
        <v>1</v>
      </c>
      <c r="F83" s="102"/>
      <c r="G83" s="103">
        <f t="shared" si="7"/>
        <v>0</v>
      </c>
      <c r="H83" s="56">
        <v>7196.4</v>
      </c>
      <c r="I83" s="112" t="str">
        <f t="shared" si="5"/>
        <v/>
      </c>
    </row>
    <row r="84" ht="26.85" customHeight="1" spans="1:9">
      <c r="A84" s="31"/>
      <c r="B84" s="96" t="s">
        <v>977</v>
      </c>
      <c r="C84" s="100" t="s">
        <v>978</v>
      </c>
      <c r="D84" s="96" t="s">
        <v>864</v>
      </c>
      <c r="E84" s="104">
        <v>1</v>
      </c>
      <c r="F84" s="102"/>
      <c r="G84" s="103">
        <f t="shared" si="7"/>
        <v>0</v>
      </c>
      <c r="H84" s="56">
        <v>4911.73</v>
      </c>
      <c r="I84" s="112" t="str">
        <f t="shared" si="5"/>
        <v/>
      </c>
    </row>
    <row r="85" ht="26.85" customHeight="1" spans="1:9">
      <c r="A85" s="31"/>
      <c r="B85" s="96" t="s">
        <v>979</v>
      </c>
      <c r="C85" s="100" t="s">
        <v>980</v>
      </c>
      <c r="D85" s="96" t="s">
        <v>864</v>
      </c>
      <c r="E85" s="104">
        <v>1</v>
      </c>
      <c r="F85" s="102"/>
      <c r="G85" s="103">
        <f t="shared" si="7"/>
        <v>0</v>
      </c>
      <c r="H85" s="56">
        <v>2782.27</v>
      </c>
      <c r="I85" s="112" t="str">
        <f t="shared" si="5"/>
        <v/>
      </c>
    </row>
    <row r="86" ht="26.85" customHeight="1" spans="1:9">
      <c r="A86" s="31"/>
      <c r="B86" s="96" t="s">
        <v>981</v>
      </c>
      <c r="C86" s="100" t="s">
        <v>982</v>
      </c>
      <c r="D86" s="96" t="s">
        <v>864</v>
      </c>
      <c r="E86" s="104">
        <v>1</v>
      </c>
      <c r="F86" s="102"/>
      <c r="G86" s="103">
        <f t="shared" si="7"/>
        <v>0</v>
      </c>
      <c r="H86" s="56">
        <v>1236.2</v>
      </c>
      <c r="I86" s="112" t="str">
        <f t="shared" si="5"/>
        <v/>
      </c>
    </row>
    <row r="87" ht="26.85" customHeight="1" spans="1:9">
      <c r="A87" s="31"/>
      <c r="B87" s="96" t="s">
        <v>983</v>
      </c>
      <c r="C87" s="105" t="s">
        <v>984</v>
      </c>
      <c r="D87" s="106" t="s">
        <v>864</v>
      </c>
      <c r="E87" s="104">
        <v>1</v>
      </c>
      <c r="F87" s="102"/>
      <c r="G87" s="103">
        <f t="shared" si="7"/>
        <v>0</v>
      </c>
      <c r="H87" s="56">
        <v>7758.24</v>
      </c>
      <c r="I87" s="112" t="str">
        <f t="shared" si="5"/>
        <v/>
      </c>
    </row>
    <row r="88" ht="26.85" customHeight="1" spans="1:9">
      <c r="A88" s="31"/>
      <c r="B88" s="96" t="s">
        <v>985</v>
      </c>
      <c r="C88" s="100" t="s">
        <v>986</v>
      </c>
      <c r="D88" s="96" t="s">
        <v>138</v>
      </c>
      <c r="E88" s="104">
        <v>1</v>
      </c>
      <c r="F88" s="102"/>
      <c r="G88" s="103">
        <f t="shared" si="6"/>
        <v>0</v>
      </c>
      <c r="H88" s="56">
        <v>619.62</v>
      </c>
      <c r="I88" s="112" t="str">
        <f t="shared" si="5"/>
        <v/>
      </c>
    </row>
    <row r="89" ht="26.85" customHeight="1" spans="1:9">
      <c r="A89" s="31"/>
      <c r="B89" s="96" t="s">
        <v>987</v>
      </c>
      <c r="C89" s="100" t="s">
        <v>988</v>
      </c>
      <c r="D89" s="96" t="s">
        <v>138</v>
      </c>
      <c r="E89" s="104">
        <v>1</v>
      </c>
      <c r="F89" s="102"/>
      <c r="G89" s="103">
        <f t="shared" si="6"/>
        <v>0</v>
      </c>
      <c r="H89" s="56">
        <v>1516.77</v>
      </c>
      <c r="I89" s="112" t="str">
        <f t="shared" si="5"/>
        <v/>
      </c>
    </row>
    <row r="90" ht="26.85" customHeight="1" spans="1:9">
      <c r="A90" s="31"/>
      <c r="B90" s="96" t="s">
        <v>989</v>
      </c>
      <c r="C90" s="100" t="s">
        <v>990</v>
      </c>
      <c r="D90" s="96" t="s">
        <v>138</v>
      </c>
      <c r="E90" s="104">
        <v>1</v>
      </c>
      <c r="F90" s="102"/>
      <c r="G90" s="103">
        <f t="shared" ref="G90:G95" si="8">ROUND(F90*E90,0)</f>
        <v>0</v>
      </c>
      <c r="H90" s="56">
        <v>2203.46</v>
      </c>
      <c r="I90" s="112" t="str">
        <f t="shared" si="5"/>
        <v/>
      </c>
    </row>
    <row r="91" ht="26.85" customHeight="1" spans="1:9">
      <c r="A91" s="31"/>
      <c r="B91" s="96" t="s">
        <v>991</v>
      </c>
      <c r="C91" s="100" t="s">
        <v>992</v>
      </c>
      <c r="D91" s="96" t="s">
        <v>138</v>
      </c>
      <c r="E91" s="104">
        <v>1</v>
      </c>
      <c r="F91" s="102"/>
      <c r="G91" s="103">
        <f t="shared" si="8"/>
        <v>0</v>
      </c>
      <c r="H91" s="56">
        <v>6268.71</v>
      </c>
      <c r="I91" s="112" t="str">
        <f t="shared" si="5"/>
        <v/>
      </c>
    </row>
    <row r="92" ht="26.85" customHeight="1" spans="1:9">
      <c r="A92" s="31"/>
      <c r="B92" s="96" t="s">
        <v>993</v>
      </c>
      <c r="C92" s="100" t="s">
        <v>994</v>
      </c>
      <c r="D92" s="96" t="s">
        <v>138</v>
      </c>
      <c r="E92" s="104">
        <v>1</v>
      </c>
      <c r="F92" s="102"/>
      <c r="G92" s="103">
        <f t="shared" si="8"/>
        <v>0</v>
      </c>
      <c r="H92" s="56">
        <v>7180.57</v>
      </c>
      <c r="I92" s="112" t="str">
        <f t="shared" si="5"/>
        <v/>
      </c>
    </row>
    <row r="93" ht="26.85" customHeight="1" spans="1:9">
      <c r="A93" s="31"/>
      <c r="B93" s="96" t="s">
        <v>995</v>
      </c>
      <c r="C93" s="100" t="s">
        <v>996</v>
      </c>
      <c r="D93" s="96" t="s">
        <v>138</v>
      </c>
      <c r="E93" s="104">
        <v>1</v>
      </c>
      <c r="F93" s="102"/>
      <c r="G93" s="103">
        <f t="shared" si="8"/>
        <v>0</v>
      </c>
      <c r="H93" s="56">
        <v>12486.26</v>
      </c>
      <c r="I93" s="112" t="str">
        <f t="shared" si="5"/>
        <v/>
      </c>
    </row>
    <row r="94" ht="26.85" customHeight="1" spans="1:9">
      <c r="A94" s="31"/>
      <c r="B94" s="96" t="s">
        <v>997</v>
      </c>
      <c r="C94" s="100" t="s">
        <v>998</v>
      </c>
      <c r="D94" s="96" t="s">
        <v>138</v>
      </c>
      <c r="E94" s="104">
        <v>1</v>
      </c>
      <c r="F94" s="102"/>
      <c r="G94" s="103">
        <f t="shared" si="8"/>
        <v>0</v>
      </c>
      <c r="H94" s="56">
        <v>17502.03</v>
      </c>
      <c r="I94" s="112" t="str">
        <f t="shared" si="5"/>
        <v/>
      </c>
    </row>
    <row r="95" ht="26.85" customHeight="1" spans="1:9">
      <c r="A95" s="31"/>
      <c r="B95" s="96" t="s">
        <v>999</v>
      </c>
      <c r="C95" s="105" t="s">
        <v>1000</v>
      </c>
      <c r="D95" s="106" t="s">
        <v>179</v>
      </c>
      <c r="E95" s="56">
        <v>50</v>
      </c>
      <c r="F95" s="102"/>
      <c r="G95" s="103">
        <f t="shared" si="8"/>
        <v>0</v>
      </c>
      <c r="H95" s="56">
        <v>177.03</v>
      </c>
      <c r="I95" s="112" t="str">
        <f t="shared" si="5"/>
        <v/>
      </c>
    </row>
    <row r="96" ht="26.85" customHeight="1" spans="1:9">
      <c r="A96" s="31"/>
      <c r="B96" s="96" t="s">
        <v>1001</v>
      </c>
      <c r="C96" s="100" t="s">
        <v>1002</v>
      </c>
      <c r="D96" s="96" t="s">
        <v>179</v>
      </c>
      <c r="E96" s="56">
        <v>20</v>
      </c>
      <c r="F96" s="102"/>
      <c r="G96" s="103">
        <f t="shared" si="6"/>
        <v>0</v>
      </c>
      <c r="H96" s="56">
        <v>59.57</v>
      </c>
      <c r="I96" s="112" t="str">
        <f t="shared" si="5"/>
        <v/>
      </c>
    </row>
    <row r="97" ht="26.85" customHeight="1" spans="1:9">
      <c r="A97" s="31"/>
      <c r="B97" s="96" t="s">
        <v>1003</v>
      </c>
      <c r="C97" s="100" t="s">
        <v>1004</v>
      </c>
      <c r="D97" s="96" t="s">
        <v>179</v>
      </c>
      <c r="E97" s="56">
        <v>20</v>
      </c>
      <c r="F97" s="102"/>
      <c r="G97" s="103">
        <f t="shared" si="6"/>
        <v>0</v>
      </c>
      <c r="H97" s="56">
        <v>248.21</v>
      </c>
      <c r="I97" s="112" t="str">
        <f t="shared" si="5"/>
        <v/>
      </c>
    </row>
    <row r="98" ht="26.85" customHeight="1" spans="1:9">
      <c r="A98" s="31"/>
      <c r="B98" s="96" t="s">
        <v>1005</v>
      </c>
      <c r="C98" s="100" t="s">
        <v>1006</v>
      </c>
      <c r="D98" s="96" t="s">
        <v>179</v>
      </c>
      <c r="E98" s="56">
        <v>20</v>
      </c>
      <c r="F98" s="102"/>
      <c r="G98" s="103">
        <f t="shared" si="6"/>
        <v>0</v>
      </c>
      <c r="H98" s="56">
        <v>367.34</v>
      </c>
      <c r="I98" s="112" t="str">
        <f t="shared" si="5"/>
        <v/>
      </c>
    </row>
    <row r="99" ht="26.85" customHeight="1" spans="1:9">
      <c r="A99" s="31"/>
      <c r="B99" s="96" t="s">
        <v>1007</v>
      </c>
      <c r="C99" s="100" t="s">
        <v>1008</v>
      </c>
      <c r="D99" s="96" t="s">
        <v>179</v>
      </c>
      <c r="E99" s="56">
        <v>20</v>
      </c>
      <c r="F99" s="102"/>
      <c r="G99" s="103">
        <f t="shared" si="6"/>
        <v>0</v>
      </c>
      <c r="H99" s="56">
        <v>416.99</v>
      </c>
      <c r="I99" s="112" t="str">
        <f t="shared" si="5"/>
        <v/>
      </c>
    </row>
    <row r="100" ht="26.85" customHeight="1" spans="1:9">
      <c r="A100" s="31"/>
      <c r="B100" s="96" t="s">
        <v>1009</v>
      </c>
      <c r="C100" s="100" t="s">
        <v>1010</v>
      </c>
      <c r="D100" s="96" t="s">
        <v>138</v>
      </c>
      <c r="E100" s="104">
        <v>1</v>
      </c>
      <c r="F100" s="102"/>
      <c r="G100" s="103">
        <f t="shared" si="6"/>
        <v>0</v>
      </c>
      <c r="H100" s="56">
        <v>41564.08</v>
      </c>
      <c r="I100" s="112" t="str">
        <f t="shared" si="5"/>
        <v/>
      </c>
    </row>
    <row r="101" ht="26.85" customHeight="1" spans="1:9">
      <c r="A101" s="31"/>
      <c r="B101" s="96" t="s">
        <v>1011</v>
      </c>
      <c r="C101" s="100" t="s">
        <v>1012</v>
      </c>
      <c r="D101" s="96" t="s">
        <v>138</v>
      </c>
      <c r="E101" s="104">
        <v>1</v>
      </c>
      <c r="F101" s="102"/>
      <c r="G101" s="103">
        <f t="shared" ref="G101:G121" si="9">ROUND(F101*E101,0)</f>
        <v>0</v>
      </c>
      <c r="H101" s="56">
        <v>32839.76</v>
      </c>
      <c r="I101" s="112" t="str">
        <f t="shared" si="5"/>
        <v/>
      </c>
    </row>
    <row r="102" ht="26.85" customHeight="1" spans="1:9">
      <c r="A102" s="31"/>
      <c r="B102" s="96" t="s">
        <v>1013</v>
      </c>
      <c r="C102" s="100" t="s">
        <v>1014</v>
      </c>
      <c r="D102" s="96" t="s">
        <v>138</v>
      </c>
      <c r="E102" s="104">
        <v>1</v>
      </c>
      <c r="F102" s="102"/>
      <c r="G102" s="103">
        <f t="shared" si="9"/>
        <v>0</v>
      </c>
      <c r="H102" s="56">
        <v>27935.15</v>
      </c>
      <c r="I102" s="112" t="str">
        <f t="shared" si="5"/>
        <v/>
      </c>
    </row>
    <row r="103" ht="26.85" customHeight="1" spans="1:9">
      <c r="A103" s="31"/>
      <c r="B103" s="96" t="s">
        <v>1015</v>
      </c>
      <c r="C103" s="100" t="s">
        <v>1016</v>
      </c>
      <c r="D103" s="96" t="s">
        <v>138</v>
      </c>
      <c r="E103" s="104">
        <v>5</v>
      </c>
      <c r="F103" s="102"/>
      <c r="G103" s="103">
        <f t="shared" si="9"/>
        <v>0</v>
      </c>
      <c r="H103" s="56">
        <v>25764.5</v>
      </c>
      <c r="I103" s="112" t="str">
        <f t="shared" si="5"/>
        <v/>
      </c>
    </row>
    <row r="104" ht="26.85" customHeight="1" spans="1:9">
      <c r="A104" s="31"/>
      <c r="B104" s="96" t="s">
        <v>1017</v>
      </c>
      <c r="C104" s="100" t="s">
        <v>1018</v>
      </c>
      <c r="D104" s="96" t="s">
        <v>138</v>
      </c>
      <c r="E104" s="104">
        <v>2</v>
      </c>
      <c r="F104" s="102"/>
      <c r="G104" s="103">
        <f t="shared" si="9"/>
        <v>0</v>
      </c>
      <c r="H104" s="56">
        <v>14568.21</v>
      </c>
      <c r="I104" s="112" t="str">
        <f t="shared" si="5"/>
        <v/>
      </c>
    </row>
    <row r="105" ht="26.85" customHeight="1" spans="1:9">
      <c r="A105" s="31"/>
      <c r="B105" s="96" t="s">
        <v>1019</v>
      </c>
      <c r="C105" s="100" t="s">
        <v>1020</v>
      </c>
      <c r="D105" s="96" t="s">
        <v>138</v>
      </c>
      <c r="E105" s="104">
        <v>1</v>
      </c>
      <c r="F105" s="102"/>
      <c r="G105" s="103">
        <f t="shared" si="9"/>
        <v>0</v>
      </c>
      <c r="H105" s="56">
        <v>11931.03</v>
      </c>
      <c r="I105" s="112" t="str">
        <f t="shared" si="5"/>
        <v/>
      </c>
    </row>
    <row r="106" ht="26.85" customHeight="1" spans="1:9">
      <c r="A106" s="31"/>
      <c r="B106" s="96" t="s">
        <v>1021</v>
      </c>
      <c r="C106" s="100" t="s">
        <v>1022</v>
      </c>
      <c r="D106" s="96" t="s">
        <v>138</v>
      </c>
      <c r="E106" s="104">
        <v>5</v>
      </c>
      <c r="F106" s="102"/>
      <c r="G106" s="103">
        <f t="shared" si="9"/>
        <v>0</v>
      </c>
      <c r="H106" s="56">
        <v>3929.3</v>
      </c>
      <c r="I106" s="112" t="str">
        <f t="shared" si="5"/>
        <v/>
      </c>
    </row>
    <row r="107" ht="26.85" customHeight="1" spans="1:9">
      <c r="A107" s="31"/>
      <c r="B107" s="96" t="s">
        <v>1023</v>
      </c>
      <c r="C107" s="100" t="s">
        <v>1024</v>
      </c>
      <c r="D107" s="96" t="s">
        <v>138</v>
      </c>
      <c r="E107" s="104">
        <v>40</v>
      </c>
      <c r="F107" s="102"/>
      <c r="G107" s="103">
        <f t="shared" si="9"/>
        <v>0</v>
      </c>
      <c r="H107" s="56">
        <v>3769.88</v>
      </c>
      <c r="I107" s="112" t="str">
        <f t="shared" si="5"/>
        <v/>
      </c>
    </row>
    <row r="108" ht="26.85" customHeight="1" spans="1:9">
      <c r="A108" s="31"/>
      <c r="B108" s="96" t="s">
        <v>1025</v>
      </c>
      <c r="C108" s="100" t="s">
        <v>1026</v>
      </c>
      <c r="D108" s="96" t="s">
        <v>138</v>
      </c>
      <c r="E108" s="104">
        <v>1</v>
      </c>
      <c r="F108" s="102"/>
      <c r="G108" s="103">
        <f t="shared" si="9"/>
        <v>0</v>
      </c>
      <c r="H108" s="56">
        <v>3585.49</v>
      </c>
      <c r="I108" s="112" t="str">
        <f t="shared" si="5"/>
        <v/>
      </c>
    </row>
    <row r="109" ht="26.85" customHeight="1" spans="1:9">
      <c r="A109" s="31"/>
      <c r="B109" s="96" t="s">
        <v>1027</v>
      </c>
      <c r="C109" s="100" t="s">
        <v>1028</v>
      </c>
      <c r="D109" s="96" t="s">
        <v>138</v>
      </c>
      <c r="E109" s="104">
        <v>1</v>
      </c>
      <c r="F109" s="102"/>
      <c r="G109" s="103">
        <f t="shared" si="9"/>
        <v>0</v>
      </c>
      <c r="H109" s="56">
        <v>3965.8</v>
      </c>
      <c r="I109" s="112" t="str">
        <f t="shared" si="5"/>
        <v/>
      </c>
    </row>
    <row r="110" ht="26.85" customHeight="1" spans="1:9">
      <c r="A110" s="31"/>
      <c r="B110" s="96" t="s">
        <v>1029</v>
      </c>
      <c r="C110" s="100" t="s">
        <v>1030</v>
      </c>
      <c r="D110" s="96" t="s">
        <v>138</v>
      </c>
      <c r="E110" s="104">
        <v>1</v>
      </c>
      <c r="F110" s="102"/>
      <c r="G110" s="103">
        <f t="shared" si="9"/>
        <v>0</v>
      </c>
      <c r="H110" s="56">
        <v>4291.51</v>
      </c>
      <c r="I110" s="112" t="str">
        <f t="shared" si="5"/>
        <v/>
      </c>
    </row>
    <row r="111" ht="26.85" customHeight="1" spans="1:9">
      <c r="A111" s="31"/>
      <c r="B111" s="96" t="s">
        <v>1031</v>
      </c>
      <c r="C111" s="100" t="s">
        <v>1032</v>
      </c>
      <c r="D111" s="96" t="s">
        <v>138</v>
      </c>
      <c r="E111" s="104">
        <v>5</v>
      </c>
      <c r="F111" s="102"/>
      <c r="G111" s="103">
        <f t="shared" si="9"/>
        <v>0</v>
      </c>
      <c r="H111" s="56">
        <v>4617.34</v>
      </c>
      <c r="I111" s="112" t="str">
        <f t="shared" si="5"/>
        <v/>
      </c>
    </row>
    <row r="112" ht="26.85" customHeight="1" spans="1:9">
      <c r="A112" s="31"/>
      <c r="B112" s="96" t="s">
        <v>1033</v>
      </c>
      <c r="C112" s="100" t="s">
        <v>1034</v>
      </c>
      <c r="D112" s="96" t="s">
        <v>138</v>
      </c>
      <c r="E112" s="104">
        <v>1</v>
      </c>
      <c r="F112" s="102"/>
      <c r="G112" s="103">
        <f t="shared" si="9"/>
        <v>0</v>
      </c>
      <c r="H112" s="56">
        <v>5296.47</v>
      </c>
      <c r="I112" s="112" t="str">
        <f t="shared" si="5"/>
        <v/>
      </c>
    </row>
    <row r="113" ht="26.85" customHeight="1" spans="1:9">
      <c r="A113" s="31"/>
      <c r="B113" s="96" t="s">
        <v>1035</v>
      </c>
      <c r="C113" s="100" t="s">
        <v>1036</v>
      </c>
      <c r="D113" s="96" t="s">
        <v>138</v>
      </c>
      <c r="E113" s="104">
        <v>1</v>
      </c>
      <c r="F113" s="102"/>
      <c r="G113" s="103">
        <f t="shared" si="9"/>
        <v>0</v>
      </c>
      <c r="H113" s="56">
        <v>3694.15</v>
      </c>
      <c r="I113" s="112" t="str">
        <f t="shared" si="5"/>
        <v/>
      </c>
    </row>
    <row r="114" ht="26.85" customHeight="1" spans="1:9">
      <c r="A114" s="31"/>
      <c r="B114" s="96" t="s">
        <v>1037</v>
      </c>
      <c r="C114" s="100" t="s">
        <v>1038</v>
      </c>
      <c r="D114" s="96" t="s">
        <v>138</v>
      </c>
      <c r="E114" s="104">
        <v>1</v>
      </c>
      <c r="F114" s="102"/>
      <c r="G114" s="103">
        <f t="shared" si="9"/>
        <v>0</v>
      </c>
      <c r="H114" s="56">
        <v>4128.79</v>
      </c>
      <c r="I114" s="112" t="str">
        <f t="shared" si="5"/>
        <v/>
      </c>
    </row>
    <row r="115" ht="26.85" customHeight="1" spans="1:9">
      <c r="A115" s="31"/>
      <c r="B115" s="96" t="s">
        <v>1039</v>
      </c>
      <c r="C115" s="100" t="s">
        <v>1040</v>
      </c>
      <c r="D115" s="96" t="s">
        <v>138</v>
      </c>
      <c r="E115" s="104">
        <v>1</v>
      </c>
      <c r="F115" s="102"/>
      <c r="G115" s="103">
        <f t="shared" si="9"/>
        <v>0</v>
      </c>
      <c r="H115" s="56">
        <v>4454.77</v>
      </c>
      <c r="I115" s="112" t="str">
        <f t="shared" si="5"/>
        <v/>
      </c>
    </row>
    <row r="116" ht="26.85" customHeight="1" spans="1:9">
      <c r="A116" s="31"/>
      <c r="B116" s="96" t="s">
        <v>1041</v>
      </c>
      <c r="C116" s="100" t="s">
        <v>1042</v>
      </c>
      <c r="D116" s="96" t="s">
        <v>138</v>
      </c>
      <c r="E116" s="104">
        <v>1</v>
      </c>
      <c r="F116" s="102"/>
      <c r="G116" s="103">
        <f t="shared" si="9"/>
        <v>0</v>
      </c>
      <c r="H116" s="56">
        <v>5106.73</v>
      </c>
      <c r="I116" s="112" t="str">
        <f t="shared" si="5"/>
        <v/>
      </c>
    </row>
    <row r="117" ht="26.85" customHeight="1" spans="1:9">
      <c r="A117" s="31"/>
      <c r="B117" s="96" t="s">
        <v>1043</v>
      </c>
      <c r="C117" s="100" t="s">
        <v>1044</v>
      </c>
      <c r="D117" s="96" t="s">
        <v>138</v>
      </c>
      <c r="E117" s="104">
        <v>1</v>
      </c>
      <c r="F117" s="102"/>
      <c r="G117" s="103">
        <f t="shared" si="9"/>
        <v>0</v>
      </c>
      <c r="H117" s="56">
        <v>6009.24</v>
      </c>
      <c r="I117" s="112" t="str">
        <f t="shared" si="5"/>
        <v/>
      </c>
    </row>
    <row r="118" ht="26.85" customHeight="1" spans="1:9">
      <c r="A118" s="31"/>
      <c r="B118" s="96" t="s">
        <v>1045</v>
      </c>
      <c r="C118" s="100" t="s">
        <v>1046</v>
      </c>
      <c r="D118" s="96" t="s">
        <v>138</v>
      </c>
      <c r="E118" s="104">
        <v>1</v>
      </c>
      <c r="F118" s="102"/>
      <c r="G118" s="103">
        <f t="shared" si="9"/>
        <v>0</v>
      </c>
      <c r="H118" s="56">
        <v>5633.34</v>
      </c>
      <c r="I118" s="112" t="str">
        <f t="shared" si="5"/>
        <v/>
      </c>
    </row>
    <row r="119" ht="26.85" customHeight="1" spans="1:9">
      <c r="A119" s="31"/>
      <c r="B119" s="96" t="s">
        <v>1047</v>
      </c>
      <c r="C119" s="100" t="s">
        <v>1048</v>
      </c>
      <c r="D119" s="96" t="s">
        <v>138</v>
      </c>
      <c r="E119" s="104">
        <v>1</v>
      </c>
      <c r="F119" s="102"/>
      <c r="G119" s="103">
        <f t="shared" si="9"/>
        <v>0</v>
      </c>
      <c r="H119" s="56">
        <v>4807.5</v>
      </c>
      <c r="I119" s="112" t="str">
        <f t="shared" si="5"/>
        <v/>
      </c>
    </row>
    <row r="120" ht="26.85" customHeight="1" spans="1:9">
      <c r="A120" s="31"/>
      <c r="B120" s="96" t="s">
        <v>1049</v>
      </c>
      <c r="C120" s="100" t="s">
        <v>1050</v>
      </c>
      <c r="D120" s="96" t="s">
        <v>138</v>
      </c>
      <c r="E120" s="104">
        <v>1</v>
      </c>
      <c r="F120" s="102"/>
      <c r="G120" s="103">
        <f t="shared" si="9"/>
        <v>0</v>
      </c>
      <c r="H120" s="56">
        <v>5260.86</v>
      </c>
      <c r="I120" s="112" t="str">
        <f t="shared" si="5"/>
        <v/>
      </c>
    </row>
    <row r="121" ht="26.85" customHeight="1" spans="1:9">
      <c r="A121" s="31"/>
      <c r="B121" s="96" t="s">
        <v>1051</v>
      </c>
      <c r="C121" s="100" t="s">
        <v>1052</v>
      </c>
      <c r="D121" s="96" t="s">
        <v>138</v>
      </c>
      <c r="E121" s="104">
        <v>1</v>
      </c>
      <c r="F121" s="102"/>
      <c r="G121" s="103">
        <f t="shared" si="9"/>
        <v>0</v>
      </c>
      <c r="H121" s="56">
        <v>4427.19</v>
      </c>
      <c r="I121" s="112" t="str">
        <f t="shared" si="5"/>
        <v/>
      </c>
    </row>
    <row r="122" ht="26.85" customHeight="1" spans="1:9">
      <c r="A122" s="31"/>
      <c r="B122" s="96" t="s">
        <v>1053</v>
      </c>
      <c r="C122" s="100" t="s">
        <v>1054</v>
      </c>
      <c r="D122" s="96" t="s">
        <v>148</v>
      </c>
      <c r="E122" s="56">
        <v>100</v>
      </c>
      <c r="F122" s="102"/>
      <c r="G122" s="103">
        <f t="shared" ref="G122:G124" si="10">ROUND(F122*E122,0)</f>
        <v>0</v>
      </c>
      <c r="H122" s="56">
        <v>855.67</v>
      </c>
      <c r="I122" s="112" t="str">
        <f t="shared" si="5"/>
        <v/>
      </c>
    </row>
    <row r="123" ht="26.85" customHeight="1" spans="1:9">
      <c r="A123" s="31"/>
      <c r="B123" s="96" t="s">
        <v>1055</v>
      </c>
      <c r="C123" s="100" t="s">
        <v>1056</v>
      </c>
      <c r="D123" s="96" t="s">
        <v>138</v>
      </c>
      <c r="E123" s="104">
        <v>10</v>
      </c>
      <c r="F123" s="102"/>
      <c r="G123" s="103">
        <f t="shared" si="10"/>
        <v>0</v>
      </c>
      <c r="H123" s="56">
        <v>2200</v>
      </c>
      <c r="I123" s="112" t="str">
        <f t="shared" si="5"/>
        <v/>
      </c>
    </row>
    <row r="124" ht="26.85" customHeight="1" spans="1:9">
      <c r="A124" s="31"/>
      <c r="B124" s="96" t="s">
        <v>1057</v>
      </c>
      <c r="C124" s="100" t="s">
        <v>1058</v>
      </c>
      <c r="D124" s="96" t="s">
        <v>864</v>
      </c>
      <c r="E124" s="104">
        <v>10</v>
      </c>
      <c r="F124" s="102"/>
      <c r="G124" s="103">
        <f t="shared" si="10"/>
        <v>0</v>
      </c>
      <c r="H124" s="56">
        <v>1750</v>
      </c>
      <c r="I124" s="112" t="str">
        <f t="shared" si="5"/>
        <v/>
      </c>
    </row>
    <row r="125" ht="26.85" customHeight="1" spans="1:9">
      <c r="A125" s="31"/>
      <c r="B125" s="96" t="s">
        <v>1059</v>
      </c>
      <c r="C125" s="100" t="s">
        <v>1060</v>
      </c>
      <c r="D125" s="114"/>
      <c r="E125" s="56"/>
      <c r="F125" s="56"/>
      <c r="G125" s="103"/>
      <c r="H125" s="56"/>
      <c r="I125" s="112" t="str">
        <f t="shared" si="5"/>
        <v/>
      </c>
    </row>
    <row r="126" ht="26.85" customHeight="1" spans="1:9">
      <c r="A126" s="31"/>
      <c r="B126" s="96" t="s">
        <v>41</v>
      </c>
      <c r="C126" s="100" t="s">
        <v>1061</v>
      </c>
      <c r="D126" s="114" t="s">
        <v>61</v>
      </c>
      <c r="E126" s="56">
        <v>45</v>
      </c>
      <c r="F126" s="102"/>
      <c r="G126" s="103">
        <f>ROUND(F126*E126,0)</f>
        <v>0</v>
      </c>
      <c r="H126" s="56">
        <v>2402.73</v>
      </c>
      <c r="I126" s="112" t="str">
        <f t="shared" si="5"/>
        <v/>
      </c>
    </row>
    <row r="127" ht="26.85" customHeight="1" spans="1:9">
      <c r="A127" s="31"/>
      <c r="B127" s="96" t="s">
        <v>44</v>
      </c>
      <c r="C127" s="100" t="s">
        <v>1062</v>
      </c>
      <c r="D127" s="114" t="s">
        <v>138</v>
      </c>
      <c r="E127" s="104">
        <v>1</v>
      </c>
      <c r="F127" s="102"/>
      <c r="G127" s="103">
        <f>ROUND(F127*E127,0)</f>
        <v>0</v>
      </c>
      <c r="H127" s="56">
        <v>4777.39</v>
      </c>
      <c r="I127" s="112" t="str">
        <f t="shared" si="5"/>
        <v/>
      </c>
    </row>
    <row r="128" ht="26.85" customHeight="1" spans="1:9">
      <c r="A128" s="31"/>
      <c r="B128" s="96" t="s">
        <v>1063</v>
      </c>
      <c r="C128" s="100" t="s">
        <v>1064</v>
      </c>
      <c r="D128" s="114"/>
      <c r="E128" s="56"/>
      <c r="F128" s="56"/>
      <c r="G128" s="103"/>
      <c r="H128" s="56"/>
      <c r="I128" s="112" t="str">
        <f t="shared" si="5"/>
        <v/>
      </c>
    </row>
    <row r="129" ht="26.85" customHeight="1" spans="1:9">
      <c r="A129" s="31"/>
      <c r="B129" s="96" t="s">
        <v>41</v>
      </c>
      <c r="C129" s="100" t="s">
        <v>1065</v>
      </c>
      <c r="D129" s="114" t="s">
        <v>43</v>
      </c>
      <c r="E129" s="56">
        <v>50</v>
      </c>
      <c r="F129" s="102"/>
      <c r="G129" s="103">
        <f t="shared" ref="G129:G145" si="11">ROUND(F129*E129,0)</f>
        <v>0</v>
      </c>
      <c r="H129" s="56">
        <v>531.37</v>
      </c>
      <c r="I129" s="112" t="str">
        <f t="shared" si="5"/>
        <v/>
      </c>
    </row>
    <row r="130" ht="26.85" customHeight="1" spans="1:9">
      <c r="A130" s="31"/>
      <c r="B130" s="96" t="s">
        <v>44</v>
      </c>
      <c r="C130" s="100" t="s">
        <v>1066</v>
      </c>
      <c r="D130" s="114" t="s">
        <v>43</v>
      </c>
      <c r="E130" s="56">
        <v>256</v>
      </c>
      <c r="F130" s="102"/>
      <c r="G130" s="103">
        <f t="shared" si="11"/>
        <v>0</v>
      </c>
      <c r="H130" s="56">
        <v>152.21</v>
      </c>
      <c r="I130" s="112" t="str">
        <f t="shared" si="5"/>
        <v/>
      </c>
    </row>
    <row r="131" ht="26.85" customHeight="1" spans="1:9">
      <c r="A131" s="31"/>
      <c r="B131" s="96" t="s">
        <v>46</v>
      </c>
      <c r="C131" s="100" t="s">
        <v>1067</v>
      </c>
      <c r="D131" s="114" t="s">
        <v>43</v>
      </c>
      <c r="E131" s="56">
        <v>10</v>
      </c>
      <c r="F131" s="102"/>
      <c r="G131" s="103">
        <f t="shared" si="11"/>
        <v>0</v>
      </c>
      <c r="H131" s="56">
        <v>852.92</v>
      </c>
      <c r="I131" s="112" t="str">
        <f t="shared" si="5"/>
        <v/>
      </c>
    </row>
    <row r="132" ht="26.85" customHeight="1" spans="1:9">
      <c r="A132" s="31"/>
      <c r="B132" s="96" t="s">
        <v>1049</v>
      </c>
      <c r="C132" s="107" t="s">
        <v>1068</v>
      </c>
      <c r="D132" s="106" t="s">
        <v>864</v>
      </c>
      <c r="E132" s="104">
        <v>20</v>
      </c>
      <c r="F132" s="102"/>
      <c r="G132" s="103">
        <f t="shared" si="11"/>
        <v>0</v>
      </c>
      <c r="H132" s="56">
        <v>580.52</v>
      </c>
      <c r="I132" s="112" t="str">
        <f t="shared" si="5"/>
        <v/>
      </c>
    </row>
    <row r="133" ht="26.85" customHeight="1" spans="1:9">
      <c r="A133" s="31"/>
      <c r="B133" s="96" t="s">
        <v>1051</v>
      </c>
      <c r="C133" s="105" t="s">
        <v>1069</v>
      </c>
      <c r="D133" s="106" t="s">
        <v>864</v>
      </c>
      <c r="E133" s="104">
        <v>20</v>
      </c>
      <c r="F133" s="102"/>
      <c r="G133" s="103">
        <f t="shared" si="11"/>
        <v>0</v>
      </c>
      <c r="H133" s="56">
        <v>1350</v>
      </c>
      <c r="I133" s="112" t="str">
        <f t="shared" ref="I133:I196" si="12">IF(F133-H133&gt;0,"超限价","")</f>
        <v/>
      </c>
    </row>
    <row r="134" ht="26.85" customHeight="1" spans="1:9">
      <c r="A134" s="31"/>
      <c r="B134" s="96" t="s">
        <v>1053</v>
      </c>
      <c r="C134" s="105" t="s">
        <v>1070</v>
      </c>
      <c r="D134" s="109" t="s">
        <v>61</v>
      </c>
      <c r="E134" s="56">
        <v>1</v>
      </c>
      <c r="F134" s="102"/>
      <c r="G134" s="103">
        <f t="shared" si="11"/>
        <v>0</v>
      </c>
      <c r="H134" s="56">
        <v>662.58</v>
      </c>
      <c r="I134" s="112" t="str">
        <f t="shared" si="12"/>
        <v/>
      </c>
    </row>
    <row r="135" ht="26.85" customHeight="1" spans="1:9">
      <c r="A135" s="50" t="s">
        <v>1071</v>
      </c>
      <c r="B135" s="96" t="s">
        <v>1072</v>
      </c>
      <c r="C135" s="100" t="s">
        <v>1073</v>
      </c>
      <c r="D135" s="96" t="s">
        <v>43</v>
      </c>
      <c r="E135" s="115">
        <v>35000</v>
      </c>
      <c r="F135" s="102"/>
      <c r="G135" s="103">
        <f t="shared" si="11"/>
        <v>0</v>
      </c>
      <c r="H135" s="56">
        <v>22.05</v>
      </c>
      <c r="I135" s="112" t="str">
        <f t="shared" si="12"/>
        <v/>
      </c>
    </row>
    <row r="136" ht="26.85" customHeight="1" spans="1:9">
      <c r="A136" s="51"/>
      <c r="B136" s="96" t="s">
        <v>1074</v>
      </c>
      <c r="C136" s="100" t="s">
        <v>1075</v>
      </c>
      <c r="D136" s="96" t="s">
        <v>43</v>
      </c>
      <c r="E136" s="115">
        <v>1000</v>
      </c>
      <c r="F136" s="102"/>
      <c r="G136" s="103">
        <f t="shared" si="11"/>
        <v>0</v>
      </c>
      <c r="H136" s="56">
        <v>136.68</v>
      </c>
      <c r="I136" s="112" t="str">
        <f t="shared" si="12"/>
        <v/>
      </c>
    </row>
    <row r="137" ht="26.85" customHeight="1" spans="1:9">
      <c r="A137" s="51"/>
      <c r="B137" s="96" t="s">
        <v>1076</v>
      </c>
      <c r="C137" s="100" t="s">
        <v>1077</v>
      </c>
      <c r="D137" s="96" t="s">
        <v>43</v>
      </c>
      <c r="E137" s="115">
        <v>121600</v>
      </c>
      <c r="F137" s="102"/>
      <c r="G137" s="103">
        <f t="shared" si="11"/>
        <v>0</v>
      </c>
      <c r="H137" s="56">
        <v>48.13</v>
      </c>
      <c r="I137" s="112" t="str">
        <f t="shared" si="12"/>
        <v/>
      </c>
    </row>
    <row r="138" ht="26.85" customHeight="1" spans="1:9">
      <c r="A138" s="51"/>
      <c r="B138" s="96" t="s">
        <v>1078</v>
      </c>
      <c r="C138" s="100" t="s">
        <v>1079</v>
      </c>
      <c r="D138" s="96" t="s">
        <v>43</v>
      </c>
      <c r="E138" s="115">
        <v>100</v>
      </c>
      <c r="F138" s="102"/>
      <c r="G138" s="103">
        <f t="shared" si="11"/>
        <v>0</v>
      </c>
      <c r="H138" s="56">
        <v>17.8</v>
      </c>
      <c r="I138" s="112" t="str">
        <f t="shared" si="12"/>
        <v/>
      </c>
    </row>
    <row r="139" ht="26.85" customHeight="1" spans="1:9">
      <c r="A139" s="51"/>
      <c r="B139" s="96" t="s">
        <v>1080</v>
      </c>
      <c r="C139" s="100" t="s">
        <v>1081</v>
      </c>
      <c r="D139" s="96" t="s">
        <v>43</v>
      </c>
      <c r="E139" s="116">
        <v>15300</v>
      </c>
      <c r="F139" s="102"/>
      <c r="G139" s="103">
        <f t="shared" si="11"/>
        <v>0</v>
      </c>
      <c r="H139" s="56">
        <v>125.38</v>
      </c>
      <c r="I139" s="112" t="str">
        <f t="shared" si="12"/>
        <v/>
      </c>
    </row>
    <row r="140" ht="26.85" customHeight="1" spans="1:9">
      <c r="A140" s="51"/>
      <c r="B140" s="96" t="s">
        <v>1082</v>
      </c>
      <c r="C140" s="100" t="s">
        <v>1083</v>
      </c>
      <c r="D140" s="96" t="s">
        <v>43</v>
      </c>
      <c r="E140" s="116">
        <v>560</v>
      </c>
      <c r="F140" s="102"/>
      <c r="G140" s="103">
        <f t="shared" si="11"/>
        <v>0</v>
      </c>
      <c r="H140" s="56">
        <v>208.98</v>
      </c>
      <c r="I140" s="112" t="str">
        <f t="shared" si="12"/>
        <v/>
      </c>
    </row>
    <row r="141" ht="26.85" customHeight="1" spans="1:9">
      <c r="A141" s="51"/>
      <c r="B141" s="96" t="s">
        <v>1084</v>
      </c>
      <c r="C141" s="117" t="s">
        <v>1085</v>
      </c>
      <c r="D141" s="96" t="s">
        <v>43</v>
      </c>
      <c r="E141" s="115">
        <v>10</v>
      </c>
      <c r="F141" s="102"/>
      <c r="G141" s="103">
        <f t="shared" si="11"/>
        <v>0</v>
      </c>
      <c r="H141" s="56">
        <v>88</v>
      </c>
      <c r="I141" s="112" t="str">
        <f t="shared" si="12"/>
        <v/>
      </c>
    </row>
    <row r="142" ht="26.85" customHeight="1" spans="1:9">
      <c r="A142" s="51"/>
      <c r="B142" s="96" t="s">
        <v>1086</v>
      </c>
      <c r="C142" s="117" t="s">
        <v>1087</v>
      </c>
      <c r="D142" s="96" t="s">
        <v>43</v>
      </c>
      <c r="E142" s="115">
        <v>10</v>
      </c>
      <c r="F142" s="102"/>
      <c r="G142" s="103">
        <f t="shared" si="11"/>
        <v>0</v>
      </c>
      <c r="H142" s="56">
        <v>172.36</v>
      </c>
      <c r="I142" s="112" t="str">
        <f t="shared" si="12"/>
        <v/>
      </c>
    </row>
    <row r="143" ht="26.85" customHeight="1" spans="1:9">
      <c r="A143" s="51"/>
      <c r="B143" s="96" t="s">
        <v>1088</v>
      </c>
      <c r="C143" s="118" t="s">
        <v>1089</v>
      </c>
      <c r="D143" s="96" t="s">
        <v>61</v>
      </c>
      <c r="E143" s="115">
        <v>1</v>
      </c>
      <c r="F143" s="102"/>
      <c r="G143" s="103">
        <f t="shared" si="11"/>
        <v>0</v>
      </c>
      <c r="H143" s="56">
        <v>26.18</v>
      </c>
      <c r="I143" s="112" t="str">
        <f t="shared" si="12"/>
        <v/>
      </c>
    </row>
    <row r="144" ht="26.85" customHeight="1" spans="1:9">
      <c r="A144" s="51"/>
      <c r="B144" s="96" t="s">
        <v>1090</v>
      </c>
      <c r="C144" s="118" t="s">
        <v>1091</v>
      </c>
      <c r="D144" s="96" t="s">
        <v>61</v>
      </c>
      <c r="E144" s="115">
        <v>1</v>
      </c>
      <c r="F144" s="102"/>
      <c r="G144" s="103">
        <f t="shared" si="11"/>
        <v>0</v>
      </c>
      <c r="H144" s="56">
        <v>18.03</v>
      </c>
      <c r="I144" s="112" t="str">
        <f t="shared" si="12"/>
        <v/>
      </c>
    </row>
    <row r="145" ht="26.85" customHeight="1" spans="1:9">
      <c r="A145" s="51"/>
      <c r="B145" s="96" t="s">
        <v>1092</v>
      </c>
      <c r="C145" s="118" t="s">
        <v>1093</v>
      </c>
      <c r="D145" s="96" t="s">
        <v>61</v>
      </c>
      <c r="E145" s="115">
        <v>10</v>
      </c>
      <c r="F145" s="102"/>
      <c r="G145" s="103">
        <f t="shared" si="11"/>
        <v>0</v>
      </c>
      <c r="H145" s="56">
        <v>350.99</v>
      </c>
      <c r="I145" s="112" t="str">
        <f t="shared" si="12"/>
        <v/>
      </c>
    </row>
    <row r="146" s="82" customFormat="1" ht="26.85" customHeight="1" spans="1:9">
      <c r="A146" s="119"/>
      <c r="B146" s="96" t="s">
        <v>1094</v>
      </c>
      <c r="C146" s="100" t="s">
        <v>1095</v>
      </c>
      <c r="D146" s="96" t="s">
        <v>43</v>
      </c>
      <c r="E146" s="115">
        <v>50</v>
      </c>
      <c r="F146" s="102"/>
      <c r="G146" s="103">
        <f t="shared" ref="G146" si="13">ROUND(F146*E146,0)</f>
        <v>0</v>
      </c>
      <c r="H146" s="56">
        <v>160.38</v>
      </c>
      <c r="I146" s="112" t="str">
        <f t="shared" si="12"/>
        <v/>
      </c>
    </row>
    <row r="147" ht="26.85" customHeight="1" spans="1:9">
      <c r="A147" s="31" t="s">
        <v>1096</v>
      </c>
      <c r="B147" s="96" t="s">
        <v>1097</v>
      </c>
      <c r="C147" s="100" t="s">
        <v>1098</v>
      </c>
      <c r="D147" s="96"/>
      <c r="E147" s="56"/>
      <c r="F147" s="56"/>
      <c r="G147" s="103"/>
      <c r="H147" s="56"/>
      <c r="I147" s="112" t="str">
        <f t="shared" si="12"/>
        <v/>
      </c>
    </row>
    <row r="148" ht="26.85" customHeight="1" spans="1:9">
      <c r="A148" s="31"/>
      <c r="B148" s="96" t="s">
        <v>41</v>
      </c>
      <c r="C148" s="100" t="s">
        <v>1099</v>
      </c>
      <c r="D148" s="96" t="s">
        <v>179</v>
      </c>
      <c r="E148" s="56">
        <v>100</v>
      </c>
      <c r="F148" s="102"/>
      <c r="G148" s="103">
        <f>ROUND(F148*E148,0)</f>
        <v>0</v>
      </c>
      <c r="H148" s="56">
        <v>287.68</v>
      </c>
      <c r="I148" s="112" t="str">
        <f t="shared" si="12"/>
        <v/>
      </c>
    </row>
    <row r="149" ht="26.85" customHeight="1" spans="1:9">
      <c r="A149" s="31"/>
      <c r="B149" s="96" t="s">
        <v>44</v>
      </c>
      <c r="C149" s="100" t="s">
        <v>1100</v>
      </c>
      <c r="D149" s="96" t="s">
        <v>179</v>
      </c>
      <c r="E149" s="56">
        <v>100</v>
      </c>
      <c r="F149" s="102"/>
      <c r="G149" s="103">
        <f>ROUND(F149*E149,0)</f>
        <v>0</v>
      </c>
      <c r="H149" s="56">
        <v>187.51</v>
      </c>
      <c r="I149" s="112" t="str">
        <f t="shared" si="12"/>
        <v/>
      </c>
    </row>
    <row r="150" ht="26.85" customHeight="1" spans="1:9">
      <c r="A150" s="31"/>
      <c r="B150" s="96" t="s">
        <v>46</v>
      </c>
      <c r="C150" s="100" t="s">
        <v>1101</v>
      </c>
      <c r="D150" s="96" t="s">
        <v>179</v>
      </c>
      <c r="E150" s="56">
        <v>100</v>
      </c>
      <c r="F150" s="102"/>
      <c r="G150" s="103">
        <f t="shared" ref="G150:G152" si="14">ROUND(F150*E150,0)</f>
        <v>0</v>
      </c>
      <c r="H150" s="56">
        <v>332.91</v>
      </c>
      <c r="I150" s="112" t="str">
        <f t="shared" si="12"/>
        <v/>
      </c>
    </row>
    <row r="151" ht="26.85" customHeight="1" spans="1:9">
      <c r="A151" s="31"/>
      <c r="B151" s="96" t="s">
        <v>59</v>
      </c>
      <c r="C151" s="100" t="s">
        <v>1102</v>
      </c>
      <c r="D151" s="96" t="s">
        <v>179</v>
      </c>
      <c r="E151" s="56">
        <v>1500</v>
      </c>
      <c r="F151" s="102"/>
      <c r="G151" s="103">
        <f t="shared" si="14"/>
        <v>0</v>
      </c>
      <c r="H151" s="56">
        <v>253.76</v>
      </c>
      <c r="I151" s="112" t="str">
        <f t="shared" si="12"/>
        <v/>
      </c>
    </row>
    <row r="152" ht="26.85" customHeight="1" spans="1:9">
      <c r="A152" s="31"/>
      <c r="B152" s="96" t="s">
        <v>1103</v>
      </c>
      <c r="C152" s="100" t="s">
        <v>1104</v>
      </c>
      <c r="D152" s="96" t="s">
        <v>179</v>
      </c>
      <c r="E152" s="56">
        <v>10</v>
      </c>
      <c r="F152" s="102"/>
      <c r="G152" s="103">
        <f t="shared" si="14"/>
        <v>0</v>
      </c>
      <c r="H152" s="56">
        <v>190</v>
      </c>
      <c r="I152" s="112" t="str">
        <f t="shared" si="12"/>
        <v/>
      </c>
    </row>
    <row r="153" ht="26.85" customHeight="1" spans="1:9">
      <c r="A153" s="31"/>
      <c r="B153" s="96" t="s">
        <v>1105</v>
      </c>
      <c r="C153" s="100" t="s">
        <v>1106</v>
      </c>
      <c r="D153" s="96"/>
      <c r="E153" s="56"/>
      <c r="F153" s="56"/>
      <c r="G153" s="103"/>
      <c r="H153" s="56"/>
      <c r="I153" s="112" t="str">
        <f t="shared" si="12"/>
        <v/>
      </c>
    </row>
    <row r="154" ht="26.85" customHeight="1" spans="1:9">
      <c r="A154" s="31"/>
      <c r="B154" s="96" t="s">
        <v>41</v>
      </c>
      <c r="C154" s="100" t="s">
        <v>1107</v>
      </c>
      <c r="D154" s="96" t="s">
        <v>61</v>
      </c>
      <c r="E154" s="56">
        <v>1</v>
      </c>
      <c r="F154" s="102"/>
      <c r="G154" s="103">
        <f t="shared" ref="G154:G163" si="15">ROUND(F154*E154,0)</f>
        <v>0</v>
      </c>
      <c r="H154" s="56">
        <v>5788</v>
      </c>
      <c r="I154" s="112" t="str">
        <f t="shared" si="12"/>
        <v/>
      </c>
    </row>
    <row r="155" ht="26.85" customHeight="1" spans="1:9">
      <c r="A155" s="31"/>
      <c r="B155" s="96" t="s">
        <v>44</v>
      </c>
      <c r="C155" s="100" t="s">
        <v>1108</v>
      </c>
      <c r="D155" s="96" t="s">
        <v>179</v>
      </c>
      <c r="E155" s="56">
        <v>100</v>
      </c>
      <c r="F155" s="102"/>
      <c r="G155" s="103">
        <f t="shared" si="15"/>
        <v>0</v>
      </c>
      <c r="H155" s="56">
        <v>321.4</v>
      </c>
      <c r="I155" s="112" t="str">
        <f t="shared" si="12"/>
        <v/>
      </c>
    </row>
    <row r="156" ht="26.85" customHeight="1" spans="1:9">
      <c r="A156" s="31"/>
      <c r="B156" s="96" t="s">
        <v>46</v>
      </c>
      <c r="C156" s="100" t="s">
        <v>1109</v>
      </c>
      <c r="D156" s="96" t="s">
        <v>179</v>
      </c>
      <c r="E156" s="56">
        <v>100</v>
      </c>
      <c r="F156" s="102"/>
      <c r="G156" s="103">
        <f t="shared" si="15"/>
        <v>0</v>
      </c>
      <c r="H156" s="56">
        <v>30</v>
      </c>
      <c r="I156" s="112" t="str">
        <f t="shared" si="12"/>
        <v/>
      </c>
    </row>
    <row r="157" ht="26.85" customHeight="1" spans="1:9">
      <c r="A157" s="31"/>
      <c r="B157" s="96" t="s">
        <v>169</v>
      </c>
      <c r="C157" s="100" t="s">
        <v>1110</v>
      </c>
      <c r="D157" s="96" t="s">
        <v>179</v>
      </c>
      <c r="E157" s="56">
        <v>500</v>
      </c>
      <c r="F157" s="102"/>
      <c r="G157" s="103">
        <f t="shared" si="15"/>
        <v>0</v>
      </c>
      <c r="H157" s="56">
        <v>31.02</v>
      </c>
      <c r="I157" s="112" t="str">
        <f t="shared" si="12"/>
        <v/>
      </c>
    </row>
    <row r="158" ht="26.85" customHeight="1" spans="1:9">
      <c r="A158" s="31"/>
      <c r="B158" s="96" t="s">
        <v>174</v>
      </c>
      <c r="C158" s="100" t="s">
        <v>1111</v>
      </c>
      <c r="D158" s="96" t="s">
        <v>61</v>
      </c>
      <c r="E158" s="56">
        <v>1</v>
      </c>
      <c r="F158" s="102"/>
      <c r="G158" s="103">
        <f t="shared" si="15"/>
        <v>0</v>
      </c>
      <c r="H158" s="56">
        <v>77</v>
      </c>
      <c r="I158" s="112" t="str">
        <f t="shared" si="12"/>
        <v/>
      </c>
    </row>
    <row r="159" ht="26.85" customHeight="1" spans="1:9">
      <c r="A159" s="31"/>
      <c r="B159" s="96" t="s">
        <v>207</v>
      </c>
      <c r="C159" s="100" t="s">
        <v>1112</v>
      </c>
      <c r="D159" s="96" t="s">
        <v>138</v>
      </c>
      <c r="E159" s="104">
        <v>1</v>
      </c>
      <c r="F159" s="102"/>
      <c r="G159" s="103">
        <f t="shared" si="15"/>
        <v>0</v>
      </c>
      <c r="H159" s="56">
        <v>314</v>
      </c>
      <c r="I159" s="112" t="str">
        <f t="shared" si="12"/>
        <v/>
      </c>
    </row>
    <row r="160" ht="26.85" customHeight="1" spans="1:9">
      <c r="A160" s="31"/>
      <c r="B160" s="96" t="s">
        <v>1113</v>
      </c>
      <c r="C160" s="100" t="s">
        <v>1114</v>
      </c>
      <c r="D160" s="96" t="s">
        <v>179</v>
      </c>
      <c r="E160" s="56">
        <v>50</v>
      </c>
      <c r="F160" s="102"/>
      <c r="G160" s="103">
        <f t="shared" si="15"/>
        <v>0</v>
      </c>
      <c r="H160" s="56">
        <v>444.74</v>
      </c>
      <c r="I160" s="112" t="str">
        <f t="shared" si="12"/>
        <v/>
      </c>
    </row>
    <row r="161" ht="26.85" customHeight="1" spans="1:9">
      <c r="A161" s="31"/>
      <c r="B161" s="96" t="s">
        <v>1115</v>
      </c>
      <c r="C161" s="100" t="s">
        <v>1116</v>
      </c>
      <c r="D161" s="96" t="s">
        <v>179</v>
      </c>
      <c r="E161" s="56">
        <v>10</v>
      </c>
      <c r="F161" s="102"/>
      <c r="G161" s="103">
        <f t="shared" si="15"/>
        <v>0</v>
      </c>
      <c r="H161" s="56">
        <v>453.94</v>
      </c>
      <c r="I161" s="112" t="str">
        <f t="shared" si="12"/>
        <v/>
      </c>
    </row>
    <row r="162" ht="26.85" customHeight="1" spans="1:9">
      <c r="A162" s="31"/>
      <c r="B162" s="96" t="s">
        <v>1117</v>
      </c>
      <c r="C162" s="100" t="s">
        <v>1118</v>
      </c>
      <c r="D162" s="96" t="s">
        <v>61</v>
      </c>
      <c r="E162" s="56">
        <v>300</v>
      </c>
      <c r="F162" s="102"/>
      <c r="G162" s="103">
        <f t="shared" si="15"/>
        <v>0</v>
      </c>
      <c r="H162" s="56">
        <v>228.39</v>
      </c>
      <c r="I162" s="112" t="str">
        <f t="shared" si="12"/>
        <v/>
      </c>
    </row>
    <row r="163" ht="26.85" customHeight="1" spans="1:9">
      <c r="A163" s="31"/>
      <c r="B163" s="96" t="s">
        <v>1119</v>
      </c>
      <c r="C163" s="100" t="s">
        <v>1120</v>
      </c>
      <c r="D163" s="96" t="s">
        <v>325</v>
      </c>
      <c r="E163" s="104">
        <v>1</v>
      </c>
      <c r="F163" s="102"/>
      <c r="G163" s="103">
        <f t="shared" si="15"/>
        <v>0</v>
      </c>
      <c r="H163" s="56">
        <v>222.4</v>
      </c>
      <c r="I163" s="112" t="str">
        <f t="shared" si="12"/>
        <v/>
      </c>
    </row>
    <row r="164" ht="26.85" customHeight="1" spans="1:9">
      <c r="A164" s="31"/>
      <c r="B164" s="96" t="s">
        <v>1121</v>
      </c>
      <c r="C164" s="100" t="s">
        <v>1122</v>
      </c>
      <c r="D164" s="96"/>
      <c r="E164" s="56"/>
      <c r="F164" s="56"/>
      <c r="G164" s="103"/>
      <c r="H164" s="56"/>
      <c r="I164" s="112" t="str">
        <f t="shared" si="12"/>
        <v/>
      </c>
    </row>
    <row r="165" ht="26.85" customHeight="1" spans="1:9">
      <c r="A165" s="31"/>
      <c r="B165" s="96" t="s">
        <v>41</v>
      </c>
      <c r="C165" s="100" t="s">
        <v>1123</v>
      </c>
      <c r="D165" s="96" t="s">
        <v>179</v>
      </c>
      <c r="E165" s="56">
        <v>10</v>
      </c>
      <c r="F165" s="102"/>
      <c r="G165" s="103">
        <f>ROUND(F165*E165,0)</f>
        <v>0</v>
      </c>
      <c r="H165" s="56">
        <v>460.36</v>
      </c>
      <c r="I165" s="112" t="str">
        <f t="shared" si="12"/>
        <v/>
      </c>
    </row>
    <row r="166" ht="26.85" customHeight="1" spans="1:9">
      <c r="A166" s="31"/>
      <c r="B166" s="96" t="s">
        <v>44</v>
      </c>
      <c r="C166" s="100" t="s">
        <v>1124</v>
      </c>
      <c r="D166" s="96" t="s">
        <v>179</v>
      </c>
      <c r="E166" s="56">
        <v>10</v>
      </c>
      <c r="F166" s="102"/>
      <c r="G166" s="103">
        <f>ROUND(F166*E166,0)</f>
        <v>0</v>
      </c>
      <c r="H166" s="56">
        <v>382.78</v>
      </c>
      <c r="I166" s="112" t="str">
        <f t="shared" si="12"/>
        <v/>
      </c>
    </row>
    <row r="167" ht="26.85" customHeight="1" spans="1:9">
      <c r="A167" s="31"/>
      <c r="B167" s="96" t="s">
        <v>46</v>
      </c>
      <c r="C167" s="100" t="s">
        <v>1101</v>
      </c>
      <c r="D167" s="96" t="s">
        <v>179</v>
      </c>
      <c r="E167" s="56">
        <v>10</v>
      </c>
      <c r="F167" s="102"/>
      <c r="G167" s="103">
        <f>ROUND(F167*E167,0)</f>
        <v>0</v>
      </c>
      <c r="H167" s="56">
        <v>332.91</v>
      </c>
      <c r="I167" s="112" t="str">
        <f t="shared" si="12"/>
        <v/>
      </c>
    </row>
    <row r="168" ht="26.85" customHeight="1" spans="1:9">
      <c r="A168" s="31"/>
      <c r="B168" s="96" t="s">
        <v>59</v>
      </c>
      <c r="C168" s="100" t="s">
        <v>1102</v>
      </c>
      <c r="D168" s="96" t="s">
        <v>179</v>
      </c>
      <c r="E168" s="56">
        <v>1500</v>
      </c>
      <c r="F168" s="102"/>
      <c r="G168" s="103">
        <f>ROUND(F168*E168,0)</f>
        <v>0</v>
      </c>
      <c r="H168" s="56">
        <v>253.76</v>
      </c>
      <c r="I168" s="112" t="str">
        <f t="shared" si="12"/>
        <v/>
      </c>
    </row>
    <row r="169" ht="26.85" customHeight="1" spans="1:9">
      <c r="A169" s="31"/>
      <c r="B169" s="96" t="s">
        <v>1125</v>
      </c>
      <c r="C169" s="117" t="s">
        <v>1126</v>
      </c>
      <c r="D169" s="96"/>
      <c r="E169" s="56"/>
      <c r="F169" s="56"/>
      <c r="G169" s="103"/>
      <c r="H169" s="56"/>
      <c r="I169" s="112" t="str">
        <f t="shared" si="12"/>
        <v/>
      </c>
    </row>
    <row r="170" ht="26.85" customHeight="1" spans="1:9">
      <c r="A170" s="31"/>
      <c r="B170" s="96" t="s">
        <v>41</v>
      </c>
      <c r="C170" s="100" t="s">
        <v>1127</v>
      </c>
      <c r="D170" s="96" t="s">
        <v>179</v>
      </c>
      <c r="E170" s="56">
        <v>500</v>
      </c>
      <c r="F170" s="102"/>
      <c r="G170" s="103">
        <f t="shared" ref="G170:G188" si="16">ROUND(F170*E170,0)</f>
        <v>0</v>
      </c>
      <c r="H170" s="56">
        <v>161.53</v>
      </c>
      <c r="I170" s="112" t="str">
        <f t="shared" si="12"/>
        <v/>
      </c>
    </row>
    <row r="171" ht="26.85" customHeight="1" spans="1:9">
      <c r="A171" s="31"/>
      <c r="B171" s="96" t="s">
        <v>44</v>
      </c>
      <c r="C171" s="100" t="s">
        <v>1128</v>
      </c>
      <c r="D171" s="96" t="s">
        <v>179</v>
      </c>
      <c r="E171" s="56">
        <v>500</v>
      </c>
      <c r="F171" s="102"/>
      <c r="G171" s="103">
        <f t="shared" si="16"/>
        <v>0</v>
      </c>
      <c r="H171" s="56">
        <v>287.08</v>
      </c>
      <c r="I171" s="112" t="str">
        <f t="shared" si="12"/>
        <v/>
      </c>
    </row>
    <row r="172" s="82" customFormat="1" ht="26.85" customHeight="1" spans="1:9">
      <c r="A172" s="31"/>
      <c r="B172" s="96" t="s">
        <v>46</v>
      </c>
      <c r="C172" s="105" t="s">
        <v>1129</v>
      </c>
      <c r="D172" s="106" t="s">
        <v>179</v>
      </c>
      <c r="E172" s="56">
        <v>50</v>
      </c>
      <c r="F172" s="102"/>
      <c r="G172" s="103">
        <f t="shared" ref="G172" si="17">ROUND(F172*E172,0)</f>
        <v>0</v>
      </c>
      <c r="H172" s="56">
        <v>130.82</v>
      </c>
      <c r="I172" s="112" t="str">
        <f t="shared" si="12"/>
        <v/>
      </c>
    </row>
    <row r="173" ht="26.85" customHeight="1" spans="1:9">
      <c r="A173" s="31"/>
      <c r="B173" s="96" t="s">
        <v>59</v>
      </c>
      <c r="C173" s="100" t="s">
        <v>1130</v>
      </c>
      <c r="D173" s="109" t="s">
        <v>325</v>
      </c>
      <c r="E173" s="104">
        <v>50</v>
      </c>
      <c r="F173" s="102"/>
      <c r="G173" s="103">
        <f t="shared" si="16"/>
        <v>0</v>
      </c>
      <c r="H173" s="56">
        <v>378.57</v>
      </c>
      <c r="I173" s="112" t="str">
        <f t="shared" si="12"/>
        <v/>
      </c>
    </row>
    <row r="174" ht="26.85" customHeight="1" spans="1:9">
      <c r="A174" s="31"/>
      <c r="B174" s="96" t="s">
        <v>169</v>
      </c>
      <c r="C174" s="100" t="s">
        <v>1131</v>
      </c>
      <c r="D174" s="109" t="s">
        <v>325</v>
      </c>
      <c r="E174" s="104">
        <v>10</v>
      </c>
      <c r="F174" s="102"/>
      <c r="G174" s="103">
        <f t="shared" si="16"/>
        <v>0</v>
      </c>
      <c r="H174" s="56">
        <v>345.5</v>
      </c>
      <c r="I174" s="112" t="str">
        <f t="shared" si="12"/>
        <v/>
      </c>
    </row>
    <row r="175" ht="26.85" customHeight="1" spans="1:9">
      <c r="A175" s="31"/>
      <c r="B175" s="96" t="s">
        <v>172</v>
      </c>
      <c r="C175" s="100" t="s">
        <v>1132</v>
      </c>
      <c r="D175" s="109" t="s">
        <v>325</v>
      </c>
      <c r="E175" s="104">
        <v>10</v>
      </c>
      <c r="F175" s="102"/>
      <c r="G175" s="103">
        <f t="shared" si="16"/>
        <v>0</v>
      </c>
      <c r="H175" s="56">
        <v>617.18</v>
      </c>
      <c r="I175" s="112" t="str">
        <f t="shared" si="12"/>
        <v/>
      </c>
    </row>
    <row r="176" ht="26.85" customHeight="1" spans="1:9">
      <c r="A176" s="31"/>
      <c r="B176" s="96" t="s">
        <v>174</v>
      </c>
      <c r="C176" s="100" t="s">
        <v>1133</v>
      </c>
      <c r="D176" s="109" t="s">
        <v>325</v>
      </c>
      <c r="E176" s="104">
        <v>50</v>
      </c>
      <c r="F176" s="102"/>
      <c r="G176" s="103">
        <f t="shared" si="16"/>
        <v>0</v>
      </c>
      <c r="H176" s="56">
        <v>20.4</v>
      </c>
      <c r="I176" s="112" t="str">
        <f t="shared" si="12"/>
        <v/>
      </c>
    </row>
    <row r="177" ht="26.85" customHeight="1" spans="1:9">
      <c r="A177" s="31"/>
      <c r="B177" s="96" t="s">
        <v>205</v>
      </c>
      <c r="C177" s="100" t="s">
        <v>1134</v>
      </c>
      <c r="D177" s="109" t="s">
        <v>325</v>
      </c>
      <c r="E177" s="104">
        <v>10</v>
      </c>
      <c r="F177" s="102"/>
      <c r="G177" s="103">
        <f t="shared" si="16"/>
        <v>0</v>
      </c>
      <c r="H177" s="56">
        <v>18.24</v>
      </c>
      <c r="I177" s="112" t="str">
        <f t="shared" si="12"/>
        <v/>
      </c>
    </row>
    <row r="178" ht="26.85" customHeight="1" spans="1:9">
      <c r="A178" s="31"/>
      <c r="B178" s="96" t="s">
        <v>207</v>
      </c>
      <c r="C178" s="100" t="s">
        <v>1135</v>
      </c>
      <c r="D178" s="96" t="s">
        <v>61</v>
      </c>
      <c r="E178" s="56">
        <v>250</v>
      </c>
      <c r="F178" s="102"/>
      <c r="G178" s="103">
        <f t="shared" si="16"/>
        <v>0</v>
      </c>
      <c r="H178" s="56">
        <v>47.87</v>
      </c>
      <c r="I178" s="112" t="str">
        <f t="shared" si="12"/>
        <v/>
      </c>
    </row>
    <row r="179" ht="26.85" customHeight="1" spans="1:9">
      <c r="A179" s="31"/>
      <c r="B179" s="96" t="s">
        <v>209</v>
      </c>
      <c r="C179" s="100" t="s">
        <v>1136</v>
      </c>
      <c r="D179" s="96" t="s">
        <v>61</v>
      </c>
      <c r="E179" s="56">
        <v>10</v>
      </c>
      <c r="F179" s="102"/>
      <c r="G179" s="103">
        <f t="shared" si="16"/>
        <v>0</v>
      </c>
      <c r="H179" s="56">
        <v>82.64</v>
      </c>
      <c r="I179" s="112" t="str">
        <f t="shared" si="12"/>
        <v/>
      </c>
    </row>
    <row r="180" ht="26.85" customHeight="1" spans="1:9">
      <c r="A180" s="31"/>
      <c r="B180" s="96" t="s">
        <v>211</v>
      </c>
      <c r="C180" s="100" t="s">
        <v>1137</v>
      </c>
      <c r="D180" s="96" t="s">
        <v>61</v>
      </c>
      <c r="E180" s="56">
        <v>1</v>
      </c>
      <c r="F180" s="102"/>
      <c r="G180" s="103">
        <f t="shared" si="16"/>
        <v>0</v>
      </c>
      <c r="H180" s="56">
        <v>33.04</v>
      </c>
      <c r="I180" s="112" t="str">
        <f t="shared" si="12"/>
        <v/>
      </c>
    </row>
    <row r="181" ht="26.85" customHeight="1" spans="1:9">
      <c r="A181" s="31"/>
      <c r="B181" s="96" t="s">
        <v>213</v>
      </c>
      <c r="C181" s="100" t="s">
        <v>1138</v>
      </c>
      <c r="D181" s="96" t="s">
        <v>61</v>
      </c>
      <c r="E181" s="56">
        <v>1</v>
      </c>
      <c r="F181" s="102"/>
      <c r="G181" s="103">
        <f t="shared" si="16"/>
        <v>0</v>
      </c>
      <c r="H181" s="56">
        <v>55.34</v>
      </c>
      <c r="I181" s="112" t="str">
        <f t="shared" si="12"/>
        <v/>
      </c>
    </row>
    <row r="182" ht="26.85" customHeight="1" spans="1:9">
      <c r="A182" s="31"/>
      <c r="B182" s="96" t="s">
        <v>179</v>
      </c>
      <c r="C182" s="100" t="s">
        <v>1139</v>
      </c>
      <c r="D182" s="96" t="s">
        <v>61</v>
      </c>
      <c r="E182" s="56">
        <v>100</v>
      </c>
      <c r="F182" s="102"/>
      <c r="G182" s="103">
        <f t="shared" si="16"/>
        <v>0</v>
      </c>
      <c r="H182" s="56">
        <v>161.58</v>
      </c>
      <c r="I182" s="112" t="str">
        <f t="shared" si="12"/>
        <v/>
      </c>
    </row>
    <row r="183" ht="26.85" customHeight="1" spans="1:9">
      <c r="A183" s="31"/>
      <c r="B183" s="96" t="s">
        <v>281</v>
      </c>
      <c r="C183" s="100" t="s">
        <v>1140</v>
      </c>
      <c r="D183" s="96" t="s">
        <v>61</v>
      </c>
      <c r="E183" s="56">
        <v>20</v>
      </c>
      <c r="F183" s="102"/>
      <c r="G183" s="103">
        <f t="shared" si="16"/>
        <v>0</v>
      </c>
      <c r="H183" s="56">
        <v>262.28</v>
      </c>
      <c r="I183" s="112" t="str">
        <f t="shared" si="12"/>
        <v/>
      </c>
    </row>
    <row r="184" s="82" customFormat="1" ht="26.85" customHeight="1" spans="1:9">
      <c r="A184" s="31"/>
      <c r="B184" s="96" t="s">
        <v>283</v>
      </c>
      <c r="C184" s="105" t="s">
        <v>1141</v>
      </c>
      <c r="D184" s="106" t="s">
        <v>179</v>
      </c>
      <c r="E184" s="56">
        <v>20</v>
      </c>
      <c r="F184" s="102"/>
      <c r="G184" s="103">
        <f t="shared" ref="G184" si="18">ROUND(F184*E184,0)</f>
        <v>0</v>
      </c>
      <c r="H184" s="56">
        <v>161.53</v>
      </c>
      <c r="I184" s="112" t="str">
        <f t="shared" si="12"/>
        <v/>
      </c>
    </row>
    <row r="185" ht="26.85" customHeight="1" spans="1:9">
      <c r="A185" s="31"/>
      <c r="B185" s="96" t="s">
        <v>1142</v>
      </c>
      <c r="C185" s="100" t="s">
        <v>1143</v>
      </c>
      <c r="D185" s="96" t="s">
        <v>61</v>
      </c>
      <c r="E185" s="56">
        <v>100</v>
      </c>
      <c r="F185" s="102"/>
      <c r="G185" s="103">
        <f t="shared" si="16"/>
        <v>0</v>
      </c>
      <c r="H185" s="56">
        <v>57</v>
      </c>
      <c r="I185" s="112" t="str">
        <f t="shared" si="12"/>
        <v/>
      </c>
    </row>
    <row r="186" ht="26.85" customHeight="1" spans="1:9">
      <c r="A186" s="31"/>
      <c r="B186" s="96" t="s">
        <v>1144</v>
      </c>
      <c r="C186" s="100" t="s">
        <v>1145</v>
      </c>
      <c r="D186" s="96" t="s">
        <v>61</v>
      </c>
      <c r="E186" s="56">
        <v>20</v>
      </c>
      <c r="F186" s="102"/>
      <c r="G186" s="103">
        <f t="shared" si="16"/>
        <v>0</v>
      </c>
      <c r="H186" s="56">
        <v>97</v>
      </c>
      <c r="I186" s="112" t="str">
        <f t="shared" si="12"/>
        <v/>
      </c>
    </row>
    <row r="187" ht="26.85" customHeight="1" spans="1:9">
      <c r="A187" s="31"/>
      <c r="B187" s="96" t="s">
        <v>1146</v>
      </c>
      <c r="C187" s="100" t="s">
        <v>1147</v>
      </c>
      <c r="D187" s="96" t="s">
        <v>61</v>
      </c>
      <c r="E187" s="56">
        <v>1</v>
      </c>
      <c r="F187" s="102"/>
      <c r="G187" s="103">
        <f t="shared" si="16"/>
        <v>0</v>
      </c>
      <c r="H187" s="56">
        <v>17673.64</v>
      </c>
      <c r="I187" s="112" t="str">
        <f t="shared" si="12"/>
        <v/>
      </c>
    </row>
    <row r="188" ht="26.85" customHeight="1" spans="1:9">
      <c r="A188" s="31"/>
      <c r="B188" s="96" t="s">
        <v>1148</v>
      </c>
      <c r="C188" s="107" t="s">
        <v>1149</v>
      </c>
      <c r="D188" s="106" t="s">
        <v>179</v>
      </c>
      <c r="E188" s="56">
        <v>600</v>
      </c>
      <c r="F188" s="102"/>
      <c r="G188" s="103">
        <f t="shared" si="16"/>
        <v>0</v>
      </c>
      <c r="H188" s="56">
        <v>765</v>
      </c>
      <c r="I188" s="112" t="str">
        <f t="shared" si="12"/>
        <v/>
      </c>
    </row>
    <row r="189" ht="26.85" customHeight="1" spans="1:9">
      <c r="A189" s="31"/>
      <c r="B189" s="96" t="s">
        <v>1150</v>
      </c>
      <c r="C189" s="105" t="s">
        <v>1151</v>
      </c>
      <c r="D189" s="106" t="s">
        <v>179</v>
      </c>
      <c r="E189" s="56">
        <v>600</v>
      </c>
      <c r="F189" s="102"/>
      <c r="G189" s="103">
        <f t="shared" ref="G189" si="19">ROUND(F189*E189,0)</f>
        <v>0</v>
      </c>
      <c r="H189" s="56">
        <v>74.76</v>
      </c>
      <c r="I189" s="112" t="str">
        <f t="shared" si="12"/>
        <v/>
      </c>
    </row>
    <row r="190" customFormat="1" ht="26.85" customHeight="1" spans="1:9">
      <c r="A190" s="31"/>
      <c r="B190" s="96" t="s">
        <v>1152</v>
      </c>
      <c r="C190" s="105" t="s">
        <v>1153</v>
      </c>
      <c r="D190" s="106" t="s">
        <v>179</v>
      </c>
      <c r="E190" s="56">
        <v>50</v>
      </c>
      <c r="F190" s="102"/>
      <c r="G190" s="103">
        <f t="shared" ref="G190:G196" si="20">ROUND(F190*E190,0)</f>
        <v>0</v>
      </c>
      <c r="H190" s="120">
        <v>40</v>
      </c>
      <c r="I190" s="112" t="str">
        <f t="shared" si="12"/>
        <v/>
      </c>
    </row>
    <row r="191" s="82" customFormat="1" ht="26.85" customHeight="1" spans="1:9">
      <c r="A191" s="31"/>
      <c r="B191" s="96" t="s">
        <v>1154</v>
      </c>
      <c r="C191" s="105" t="s">
        <v>1155</v>
      </c>
      <c r="D191" s="106" t="s">
        <v>179</v>
      </c>
      <c r="E191" s="56">
        <v>50</v>
      </c>
      <c r="F191" s="102"/>
      <c r="G191" s="103">
        <f t="shared" si="20"/>
        <v>0</v>
      </c>
      <c r="H191" s="56">
        <v>309.84</v>
      </c>
      <c r="I191" s="112" t="str">
        <f t="shared" si="12"/>
        <v/>
      </c>
    </row>
    <row r="192" ht="26.85" customHeight="1" spans="1:9">
      <c r="A192" s="31" t="s">
        <v>1156</v>
      </c>
      <c r="B192" s="96" t="s">
        <v>1157</v>
      </c>
      <c r="C192" s="100" t="s">
        <v>1158</v>
      </c>
      <c r="D192" s="106" t="s">
        <v>179</v>
      </c>
      <c r="E192" s="115">
        <v>10</v>
      </c>
      <c r="F192" s="102"/>
      <c r="G192" s="103">
        <f t="shared" si="20"/>
        <v>0</v>
      </c>
      <c r="H192" s="56">
        <v>601</v>
      </c>
      <c r="I192" s="112" t="str">
        <f t="shared" si="12"/>
        <v/>
      </c>
    </row>
    <row r="193" ht="26.85" customHeight="1" spans="1:9">
      <c r="A193" s="31"/>
      <c r="B193" s="96" t="s">
        <v>1159</v>
      </c>
      <c r="C193" s="100" t="s">
        <v>1160</v>
      </c>
      <c r="D193" s="96" t="s">
        <v>179</v>
      </c>
      <c r="E193" s="115">
        <v>100</v>
      </c>
      <c r="F193" s="102"/>
      <c r="G193" s="103">
        <f t="shared" si="20"/>
        <v>0</v>
      </c>
      <c r="H193" s="56">
        <v>385.3</v>
      </c>
      <c r="I193" s="112" t="str">
        <f t="shared" si="12"/>
        <v/>
      </c>
    </row>
    <row r="194" ht="26.85" customHeight="1" spans="1:9">
      <c r="A194" s="31"/>
      <c r="B194" s="96" t="s">
        <v>1161</v>
      </c>
      <c r="C194" s="105" t="s">
        <v>1162</v>
      </c>
      <c r="D194" s="106" t="s">
        <v>61</v>
      </c>
      <c r="E194" s="115">
        <v>100</v>
      </c>
      <c r="F194" s="102"/>
      <c r="G194" s="103">
        <f t="shared" si="20"/>
        <v>0</v>
      </c>
      <c r="H194" s="56">
        <v>372.32</v>
      </c>
      <c r="I194" s="112" t="str">
        <f t="shared" si="12"/>
        <v/>
      </c>
    </row>
    <row r="195" ht="26.85" customHeight="1" spans="1:9">
      <c r="A195" s="31"/>
      <c r="B195" s="96" t="s">
        <v>1163</v>
      </c>
      <c r="C195" s="105" t="s">
        <v>1164</v>
      </c>
      <c r="D195" s="106" t="s">
        <v>61</v>
      </c>
      <c r="E195" s="115">
        <v>100</v>
      </c>
      <c r="F195" s="102"/>
      <c r="G195" s="103">
        <f t="shared" si="20"/>
        <v>0</v>
      </c>
      <c r="H195" s="56">
        <v>186.16</v>
      </c>
      <c r="I195" s="112" t="str">
        <f t="shared" si="12"/>
        <v/>
      </c>
    </row>
    <row r="196" ht="26.85" customHeight="1" spans="1:9">
      <c r="A196" s="121" t="s">
        <v>1165</v>
      </c>
      <c r="B196" s="96" t="s">
        <v>1166</v>
      </c>
      <c r="C196" s="122" t="s">
        <v>1167</v>
      </c>
      <c r="D196" s="123" t="s">
        <v>179</v>
      </c>
      <c r="E196" s="115">
        <v>1</v>
      </c>
      <c r="F196" s="102"/>
      <c r="G196" s="103">
        <f t="shared" si="20"/>
        <v>0</v>
      </c>
      <c r="H196" s="56">
        <v>81.03</v>
      </c>
      <c r="I196" s="112" t="str">
        <f t="shared" si="12"/>
        <v/>
      </c>
    </row>
    <row r="197" ht="26.85" customHeight="1" spans="1:9">
      <c r="A197" s="121"/>
      <c r="B197" s="96" t="s">
        <v>1168</v>
      </c>
      <c r="C197" s="105" t="s">
        <v>1169</v>
      </c>
      <c r="D197" s="106" t="s">
        <v>57</v>
      </c>
      <c r="E197" s="101">
        <v>250</v>
      </c>
      <c r="F197" s="102"/>
      <c r="G197" s="103">
        <f t="shared" ref="G197:G205" si="21">ROUND(F197*E197,0)</f>
        <v>0</v>
      </c>
      <c r="H197" s="56">
        <v>94.03</v>
      </c>
      <c r="I197" s="112" t="str">
        <f t="shared" ref="I197:I216" si="22">IF(F197-H197&gt;0,"超限价","")</f>
        <v/>
      </c>
    </row>
    <row r="198" ht="26.85" customHeight="1" spans="1:9">
      <c r="A198" s="121"/>
      <c r="B198" s="96" t="s">
        <v>1170</v>
      </c>
      <c r="C198" s="105" t="s">
        <v>1171</v>
      </c>
      <c r="D198" s="106" t="s">
        <v>57</v>
      </c>
      <c r="E198" s="101">
        <v>250</v>
      </c>
      <c r="F198" s="102"/>
      <c r="G198" s="103">
        <f t="shared" si="21"/>
        <v>0</v>
      </c>
      <c r="H198" s="56">
        <v>91.72</v>
      </c>
      <c r="I198" s="112" t="str">
        <f t="shared" si="22"/>
        <v/>
      </c>
    </row>
    <row r="199" ht="26.85" customHeight="1" spans="1:9">
      <c r="A199" s="31" t="s">
        <v>1172</v>
      </c>
      <c r="B199" s="96" t="s">
        <v>1173</v>
      </c>
      <c r="C199" s="100" t="s">
        <v>1174</v>
      </c>
      <c r="D199" s="96" t="s">
        <v>61</v>
      </c>
      <c r="E199" s="115">
        <v>10</v>
      </c>
      <c r="F199" s="102"/>
      <c r="G199" s="103">
        <f t="shared" si="21"/>
        <v>0</v>
      </c>
      <c r="H199" s="56">
        <v>618</v>
      </c>
      <c r="I199" s="112" t="str">
        <f t="shared" si="22"/>
        <v/>
      </c>
    </row>
    <row r="200" ht="26.85" customHeight="1" spans="1:9">
      <c r="A200" s="31"/>
      <c r="B200" s="96" t="s">
        <v>1175</v>
      </c>
      <c r="C200" s="100" t="s">
        <v>1176</v>
      </c>
      <c r="D200" s="96" t="s">
        <v>61</v>
      </c>
      <c r="E200" s="115">
        <v>25</v>
      </c>
      <c r="F200" s="102"/>
      <c r="G200" s="103">
        <f t="shared" si="21"/>
        <v>0</v>
      </c>
      <c r="H200" s="56">
        <v>879.59</v>
      </c>
      <c r="I200" s="112" t="str">
        <f t="shared" si="22"/>
        <v/>
      </c>
    </row>
    <row r="201" ht="26.85" customHeight="1" spans="1:9">
      <c r="A201" s="31"/>
      <c r="B201" s="96" t="s">
        <v>1177</v>
      </c>
      <c r="C201" s="100" t="s">
        <v>1178</v>
      </c>
      <c r="D201" s="96" t="s">
        <v>61</v>
      </c>
      <c r="E201" s="115">
        <v>30</v>
      </c>
      <c r="F201" s="102"/>
      <c r="G201" s="103">
        <f t="shared" si="21"/>
        <v>0</v>
      </c>
      <c r="H201" s="56">
        <v>180</v>
      </c>
      <c r="I201" s="112" t="str">
        <f t="shared" si="22"/>
        <v/>
      </c>
    </row>
    <row r="202" ht="26.85" customHeight="1" spans="1:9">
      <c r="A202" s="31"/>
      <c r="B202" s="96" t="s">
        <v>1179</v>
      </c>
      <c r="C202" s="100" t="s">
        <v>1180</v>
      </c>
      <c r="D202" s="96" t="s">
        <v>179</v>
      </c>
      <c r="E202" s="115">
        <v>10</v>
      </c>
      <c r="F202" s="102"/>
      <c r="G202" s="103">
        <f t="shared" si="21"/>
        <v>0</v>
      </c>
      <c r="H202" s="56">
        <v>217.19</v>
      </c>
      <c r="I202" s="112" t="str">
        <f t="shared" si="22"/>
        <v/>
      </c>
    </row>
    <row r="203" ht="26.85" customHeight="1" spans="1:9">
      <c r="A203" s="31"/>
      <c r="B203" s="96" t="s">
        <v>1181</v>
      </c>
      <c r="C203" s="100" t="s">
        <v>1182</v>
      </c>
      <c r="D203" s="96" t="s">
        <v>138</v>
      </c>
      <c r="E203" s="101">
        <v>10</v>
      </c>
      <c r="F203" s="102"/>
      <c r="G203" s="103">
        <f t="shared" si="21"/>
        <v>0</v>
      </c>
      <c r="H203" s="56">
        <v>958.7</v>
      </c>
      <c r="I203" s="112" t="str">
        <f t="shared" si="22"/>
        <v/>
      </c>
    </row>
    <row r="204" ht="26.85" customHeight="1" spans="1:9">
      <c r="A204" s="31"/>
      <c r="B204" s="96" t="s">
        <v>1183</v>
      </c>
      <c r="C204" s="100" t="s">
        <v>1184</v>
      </c>
      <c r="D204" s="96" t="s">
        <v>61</v>
      </c>
      <c r="E204" s="115">
        <v>10</v>
      </c>
      <c r="F204" s="102"/>
      <c r="G204" s="103">
        <f t="shared" si="21"/>
        <v>0</v>
      </c>
      <c r="H204" s="56">
        <v>750</v>
      </c>
      <c r="I204" s="112" t="str">
        <f t="shared" si="22"/>
        <v/>
      </c>
    </row>
    <row r="205" ht="26.85" customHeight="1" spans="1:9">
      <c r="A205" s="31"/>
      <c r="B205" s="96" t="s">
        <v>1185</v>
      </c>
      <c r="C205" s="100" t="s">
        <v>1186</v>
      </c>
      <c r="D205" s="96" t="s">
        <v>325</v>
      </c>
      <c r="E205" s="101">
        <v>1</v>
      </c>
      <c r="F205" s="102"/>
      <c r="G205" s="103">
        <f t="shared" si="21"/>
        <v>0</v>
      </c>
      <c r="H205" s="56">
        <v>145</v>
      </c>
      <c r="I205" s="112" t="str">
        <f t="shared" si="22"/>
        <v/>
      </c>
    </row>
    <row r="206" ht="26.85" customHeight="1" spans="1:9">
      <c r="A206" s="31"/>
      <c r="B206" s="96" t="s">
        <v>1187</v>
      </c>
      <c r="C206" s="100" t="s">
        <v>601</v>
      </c>
      <c r="D206" s="96"/>
      <c r="E206" s="115"/>
      <c r="F206" s="56"/>
      <c r="G206" s="103"/>
      <c r="H206" s="56"/>
      <c r="I206" s="112" t="str">
        <f t="shared" si="22"/>
        <v/>
      </c>
    </row>
    <row r="207" ht="26.85" customHeight="1" spans="1:9">
      <c r="A207" s="31"/>
      <c r="B207" s="96" t="s">
        <v>41</v>
      </c>
      <c r="C207" s="100" t="s">
        <v>1188</v>
      </c>
      <c r="D207" s="96" t="s">
        <v>325</v>
      </c>
      <c r="E207" s="101">
        <v>100</v>
      </c>
      <c r="F207" s="102"/>
      <c r="G207" s="103">
        <f t="shared" ref="G207:G216" si="23">ROUND(F207*E207,0)</f>
        <v>0</v>
      </c>
      <c r="H207" s="56">
        <v>174.54</v>
      </c>
      <c r="I207" s="112" t="str">
        <f t="shared" si="22"/>
        <v/>
      </c>
    </row>
    <row r="208" ht="26.85" customHeight="1" spans="1:9">
      <c r="A208" s="31"/>
      <c r="B208" s="96" t="s">
        <v>44</v>
      </c>
      <c r="C208" s="100" t="s">
        <v>1189</v>
      </c>
      <c r="D208" s="96" t="s">
        <v>61</v>
      </c>
      <c r="E208" s="115">
        <v>1500</v>
      </c>
      <c r="F208" s="102"/>
      <c r="G208" s="103">
        <f t="shared" si="23"/>
        <v>0</v>
      </c>
      <c r="H208" s="56">
        <v>12.01</v>
      </c>
      <c r="I208" s="112" t="str">
        <f t="shared" si="22"/>
        <v/>
      </c>
    </row>
    <row r="209" ht="26.85" customHeight="1" spans="1:9">
      <c r="A209" s="31"/>
      <c r="B209" s="96" t="s">
        <v>172</v>
      </c>
      <c r="C209" s="100" t="s">
        <v>1190</v>
      </c>
      <c r="D209" s="96" t="s">
        <v>61</v>
      </c>
      <c r="E209" s="115">
        <v>100</v>
      </c>
      <c r="F209" s="102"/>
      <c r="G209" s="103">
        <f t="shared" si="23"/>
        <v>0</v>
      </c>
      <c r="H209" s="56">
        <v>141.85</v>
      </c>
      <c r="I209" s="112" t="str">
        <f t="shared" si="22"/>
        <v/>
      </c>
    </row>
    <row r="210" ht="26.85" customHeight="1" spans="1:9">
      <c r="A210" s="31"/>
      <c r="B210" s="96" t="s">
        <v>1191</v>
      </c>
      <c r="C210" s="100" t="s">
        <v>1192</v>
      </c>
      <c r="D210" s="96" t="s">
        <v>43</v>
      </c>
      <c r="E210" s="115">
        <v>50</v>
      </c>
      <c r="F210" s="102"/>
      <c r="G210" s="103">
        <f t="shared" si="23"/>
        <v>0</v>
      </c>
      <c r="H210" s="56">
        <v>1123.47</v>
      </c>
      <c r="I210" s="112" t="str">
        <f t="shared" si="22"/>
        <v/>
      </c>
    </row>
    <row r="211" ht="26.85" customHeight="1" spans="1:9">
      <c r="A211" s="31"/>
      <c r="B211" s="96" t="s">
        <v>1193</v>
      </c>
      <c r="C211" s="100" t="s">
        <v>1194</v>
      </c>
      <c r="D211" s="96" t="s">
        <v>453</v>
      </c>
      <c r="E211" s="115">
        <v>7</v>
      </c>
      <c r="F211" s="102"/>
      <c r="G211" s="103">
        <f t="shared" si="23"/>
        <v>0</v>
      </c>
      <c r="H211" s="56">
        <v>16500</v>
      </c>
      <c r="I211" s="112" t="str">
        <f t="shared" si="22"/>
        <v/>
      </c>
    </row>
    <row r="212" ht="26.85" customHeight="1" spans="1:9">
      <c r="A212" s="31"/>
      <c r="B212" s="96" t="s">
        <v>1195</v>
      </c>
      <c r="C212" s="108" t="s">
        <v>1196</v>
      </c>
      <c r="D212" s="109" t="s">
        <v>179</v>
      </c>
      <c r="E212" s="115">
        <v>20</v>
      </c>
      <c r="F212" s="102"/>
      <c r="G212" s="103">
        <f t="shared" si="23"/>
        <v>0</v>
      </c>
      <c r="H212" s="56">
        <v>585.5</v>
      </c>
      <c r="I212" s="112" t="str">
        <f t="shared" si="22"/>
        <v/>
      </c>
    </row>
    <row r="213" ht="26.85" customHeight="1" spans="1:9">
      <c r="A213" s="31"/>
      <c r="B213" s="96" t="s">
        <v>1197</v>
      </c>
      <c r="C213" s="108" t="s">
        <v>1198</v>
      </c>
      <c r="D213" s="109" t="s">
        <v>179</v>
      </c>
      <c r="E213" s="115">
        <v>20</v>
      </c>
      <c r="F213" s="102"/>
      <c r="G213" s="103">
        <f t="shared" si="23"/>
        <v>0</v>
      </c>
      <c r="H213" s="56">
        <v>585.5</v>
      </c>
      <c r="I213" s="112" t="str">
        <f t="shared" si="22"/>
        <v/>
      </c>
    </row>
    <row r="214" ht="26.85" customHeight="1" spans="1:9">
      <c r="A214" s="31"/>
      <c r="B214" s="96" t="s">
        <v>1199</v>
      </c>
      <c r="C214" s="108" t="s">
        <v>1200</v>
      </c>
      <c r="D214" s="109" t="s">
        <v>179</v>
      </c>
      <c r="E214" s="115">
        <v>10</v>
      </c>
      <c r="F214" s="102"/>
      <c r="G214" s="103">
        <f t="shared" si="23"/>
        <v>0</v>
      </c>
      <c r="H214" s="56">
        <v>510</v>
      </c>
      <c r="I214" s="112" t="str">
        <f t="shared" si="22"/>
        <v/>
      </c>
    </row>
    <row r="215" ht="26.85" customHeight="1" spans="1:9">
      <c r="A215" s="31"/>
      <c r="B215" s="96" t="s">
        <v>1201</v>
      </c>
      <c r="C215" s="108" t="s">
        <v>1202</v>
      </c>
      <c r="D215" s="109" t="s">
        <v>179</v>
      </c>
      <c r="E215" s="115">
        <v>10</v>
      </c>
      <c r="F215" s="102"/>
      <c r="G215" s="103">
        <f t="shared" si="23"/>
        <v>0</v>
      </c>
      <c r="H215" s="56">
        <v>500</v>
      </c>
      <c r="I215" s="112" t="str">
        <f t="shared" si="22"/>
        <v/>
      </c>
    </row>
    <row r="216" ht="26.85" customHeight="1" spans="1:9">
      <c r="A216" s="31"/>
      <c r="B216" s="96" t="s">
        <v>1203</v>
      </c>
      <c r="C216" s="105" t="s">
        <v>1204</v>
      </c>
      <c r="D216" s="106" t="s">
        <v>179</v>
      </c>
      <c r="E216" s="115">
        <v>20</v>
      </c>
      <c r="F216" s="102"/>
      <c r="G216" s="103">
        <f t="shared" si="23"/>
        <v>0</v>
      </c>
      <c r="H216" s="56">
        <v>324.13</v>
      </c>
      <c r="I216" s="112" t="str">
        <f t="shared" si="22"/>
        <v/>
      </c>
    </row>
    <row r="217" ht="26.85" customHeight="1" spans="1:9">
      <c r="A217" s="124" t="s">
        <v>1205</v>
      </c>
      <c r="B217" s="125"/>
      <c r="C217" s="125"/>
      <c r="D217" s="125"/>
      <c r="E217" s="125"/>
      <c r="F217" s="126"/>
      <c r="G217" s="127">
        <f>ROUND(SUM(G4:G216),0)</f>
        <v>0</v>
      </c>
      <c r="H217" s="128"/>
      <c r="I217" s="112"/>
    </row>
    <row r="218" ht="29.25" customHeight="1" spans="3:4">
      <c r="C218" s="129"/>
      <c r="D218" s="130"/>
    </row>
    <row r="219" spans="3:4">
      <c r="C219" s="131"/>
      <c r="D219" s="131"/>
    </row>
  </sheetData>
  <sheetProtection algorithmName="SHA-512" hashValue="gJ+aPeExpuBG142/KYQpHEvt5+Z4XzJujbNnBZosvXZ67KP1R2rVOYT8pGotWiPRTDHCcxMb9wpSCqRkE3kJTQ==" saltValue="zOmDMX0rk/HsdmVSegC5Zg==" spinCount="100000" sheet="1" objects="1"/>
  <mergeCells count="10">
    <mergeCell ref="A1:G1"/>
    <mergeCell ref="A2:E2"/>
    <mergeCell ref="F2:G2"/>
    <mergeCell ref="A217:F217"/>
    <mergeCell ref="A4:A134"/>
    <mergeCell ref="A135:A146"/>
    <mergeCell ref="A147:A191"/>
    <mergeCell ref="A192:A195"/>
    <mergeCell ref="A196:A198"/>
    <mergeCell ref="A199:A216"/>
  </mergeCells>
  <pageMargins left="0.708661417322835" right="0.708661417322835" top="0.748031496062992" bottom="0.748031496062992" header="0.31496062992126" footer="0.31496062992126"/>
  <pageSetup paperSize="9" scale="83" orientation="portrait" horizontalDpi="300" verticalDpi="3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F5" sqref="F5"/>
    </sheetView>
  </sheetViews>
  <sheetFormatPr defaultColWidth="9" defaultRowHeight="14.25" outlineLevelRow="5" outlineLevelCol="5"/>
  <cols>
    <col min="1" max="1" width="9.75" style="11" customWidth="1"/>
    <col min="2" max="2" width="28.375" style="11" customWidth="1"/>
    <col min="3" max="3" width="7.625" style="11" customWidth="1"/>
    <col min="4" max="6" width="12.625" style="11" customWidth="1"/>
    <col min="7" max="16384" width="9" style="11"/>
  </cols>
  <sheetData>
    <row r="1" ht="28.5" customHeight="1" spans="1:6">
      <c r="A1" s="2" t="s">
        <v>1206</v>
      </c>
      <c r="B1" s="2"/>
      <c r="C1" s="2"/>
      <c r="D1" s="2"/>
      <c r="E1" s="2"/>
      <c r="F1" s="2"/>
    </row>
    <row r="2" ht="28.5" customHeight="1" spans="1:6">
      <c r="A2" s="3" t="str">
        <f>总汇总表!A2</f>
        <v>项目名称：怀柔区普通公路日常养护作业第1标段                          </v>
      </c>
      <c r="B2" s="3"/>
      <c r="C2" s="3"/>
      <c r="D2" s="3"/>
      <c r="E2" s="81" t="s">
        <v>63</v>
      </c>
      <c r="F2" s="81"/>
    </row>
    <row r="3" ht="28.5" customHeight="1" spans="1:6">
      <c r="A3" s="5" t="s">
        <v>32</v>
      </c>
      <c r="B3" s="5" t="s">
        <v>33</v>
      </c>
      <c r="C3" s="5" t="s">
        <v>34</v>
      </c>
      <c r="D3" s="5" t="s">
        <v>35</v>
      </c>
      <c r="E3" s="5" t="s">
        <v>36</v>
      </c>
      <c r="F3" s="5" t="s">
        <v>37</v>
      </c>
    </row>
    <row r="4" ht="28.5" customHeight="1" spans="1:6">
      <c r="A4" s="5" t="s">
        <v>507</v>
      </c>
      <c r="B4" s="13" t="s">
        <v>25</v>
      </c>
      <c r="C4" s="8"/>
      <c r="D4" s="8"/>
      <c r="E4" s="8"/>
      <c r="F4" s="8"/>
    </row>
    <row r="5" ht="28.5" customHeight="1" spans="1:6">
      <c r="A5" s="5" t="s">
        <v>59</v>
      </c>
      <c r="B5" s="13" t="s">
        <v>1206</v>
      </c>
      <c r="C5" s="5" t="s">
        <v>509</v>
      </c>
      <c r="D5" s="5">
        <v>1</v>
      </c>
      <c r="E5" s="14"/>
      <c r="F5" s="15">
        <f>ROUND(D5*E5,0)</f>
        <v>0</v>
      </c>
    </row>
    <row r="6" ht="28.5" customHeight="1" spans="1:6">
      <c r="A6" s="5" t="s">
        <v>1207</v>
      </c>
      <c r="B6" s="5"/>
      <c r="C6" s="5"/>
      <c r="D6" s="5"/>
      <c r="E6" s="5"/>
      <c r="F6" s="16">
        <f>ROUND(SUM(F5),0)</f>
        <v>0</v>
      </c>
    </row>
  </sheetData>
  <sheetProtection algorithmName="SHA-512" hashValue="/JdJIGKyJtiAEMdD59JALRXMawrk2hi5rYfwcpYIh3WK7kE93EClI2ZZ4efxqD7uZWvO/ggk1TYKF+zB3Z6Vxw==" saltValue="bCkiCi/q8ACvIWqao2Bl2Q==" spinCount="100000" sheet="1" objects="1"/>
  <mergeCells count="4">
    <mergeCell ref="A1:F1"/>
    <mergeCell ref="A2:D2"/>
    <mergeCell ref="E2:F2"/>
    <mergeCell ref="A6:E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view="pageBreakPreview" zoomScaleNormal="100" workbookViewId="0">
      <selection activeCell="F14" sqref="F14:F16"/>
    </sheetView>
  </sheetViews>
  <sheetFormatPr defaultColWidth="8.75" defaultRowHeight="14.25" outlineLevelCol="6"/>
  <cols>
    <col min="1" max="1" width="5.625" style="202" customWidth="1"/>
    <col min="2" max="2" width="10.625" style="202" customWidth="1"/>
    <col min="3" max="3" width="26.625" style="203" customWidth="1"/>
    <col min="4" max="4" width="7.625" style="204" customWidth="1"/>
    <col min="5" max="5" width="10.625" style="342" customWidth="1"/>
    <col min="6" max="6" width="10.625" style="205" customWidth="1"/>
    <col min="7" max="7" width="12.625" style="207" customWidth="1"/>
    <col min="8" max="16384" width="8.75" style="207"/>
  </cols>
  <sheetData>
    <row r="1" ht="28.5" customHeight="1" spans="1:7">
      <c r="A1" s="208" t="s">
        <v>29</v>
      </c>
      <c r="B1" s="208"/>
      <c r="C1" s="208"/>
      <c r="D1" s="208"/>
      <c r="E1" s="343"/>
      <c r="F1" s="208"/>
      <c r="G1" s="208"/>
    </row>
    <row r="2" ht="28.5" customHeight="1" spans="1:7">
      <c r="A2" s="169" t="str">
        <f>总汇总表!A2</f>
        <v>项目名称：怀柔区普通公路日常养护作业第1标段                          </v>
      </c>
      <c r="B2" s="169"/>
      <c r="C2" s="169"/>
      <c r="D2" s="169"/>
      <c r="E2" s="170"/>
      <c r="F2" s="211" t="s">
        <v>30</v>
      </c>
      <c r="G2" s="211"/>
    </row>
    <row r="3" ht="28.5" customHeight="1" spans="1:7">
      <c r="A3" s="196" t="s">
        <v>31</v>
      </c>
      <c r="B3" s="196" t="s">
        <v>32</v>
      </c>
      <c r="C3" s="196" t="s">
        <v>33</v>
      </c>
      <c r="D3" s="196" t="s">
        <v>34</v>
      </c>
      <c r="E3" s="99" t="s">
        <v>35</v>
      </c>
      <c r="F3" s="196" t="s">
        <v>36</v>
      </c>
      <c r="G3" s="196" t="s">
        <v>37</v>
      </c>
    </row>
    <row r="4" ht="28.5" customHeight="1" spans="1:7">
      <c r="A4" s="344" t="s">
        <v>38</v>
      </c>
      <c r="B4" s="309" t="s">
        <v>39</v>
      </c>
      <c r="C4" s="310" t="s">
        <v>40</v>
      </c>
      <c r="D4" s="309"/>
      <c r="E4" s="345"/>
      <c r="F4" s="312"/>
      <c r="G4" s="212"/>
    </row>
    <row r="5" ht="28.5" customHeight="1" spans="1:7">
      <c r="A5" s="346"/>
      <c r="B5" s="309" t="s">
        <v>41</v>
      </c>
      <c r="C5" s="310" t="s">
        <v>42</v>
      </c>
      <c r="D5" s="309" t="s">
        <v>43</v>
      </c>
      <c r="E5" s="315">
        <v>76230</v>
      </c>
      <c r="F5" s="314"/>
      <c r="G5" s="212">
        <f>ROUND(F5*E5,0)</f>
        <v>0</v>
      </c>
    </row>
    <row r="6" ht="28.5" customHeight="1" spans="1:7">
      <c r="A6" s="346"/>
      <c r="B6" s="309" t="s">
        <v>44</v>
      </c>
      <c r="C6" s="310" t="s">
        <v>45</v>
      </c>
      <c r="D6" s="309" t="s">
        <v>43</v>
      </c>
      <c r="E6" s="315">
        <v>91080</v>
      </c>
      <c r="F6" s="314"/>
      <c r="G6" s="212">
        <f>ROUND(F6*E6,0)</f>
        <v>0</v>
      </c>
    </row>
    <row r="7" ht="28.5" customHeight="1" spans="1:7">
      <c r="A7" s="346"/>
      <c r="B7" s="309" t="s">
        <v>46</v>
      </c>
      <c r="C7" s="310" t="s">
        <v>47</v>
      </c>
      <c r="D7" s="309" t="s">
        <v>43</v>
      </c>
      <c r="E7" s="315">
        <v>71407</v>
      </c>
      <c r="F7" s="314"/>
      <c r="G7" s="212">
        <f>ROUND(F7*E7,0)</f>
        <v>0</v>
      </c>
    </row>
    <row r="8" ht="28.5" customHeight="1" spans="1:7">
      <c r="A8" s="346"/>
      <c r="B8" s="309" t="s">
        <v>48</v>
      </c>
      <c r="C8" s="310" t="s">
        <v>49</v>
      </c>
      <c r="D8" s="309"/>
      <c r="E8" s="315"/>
      <c r="F8" s="312"/>
      <c r="G8" s="212"/>
    </row>
    <row r="9" ht="28.5" customHeight="1" spans="1:7">
      <c r="A9" s="346"/>
      <c r="B9" s="309" t="s">
        <v>41</v>
      </c>
      <c r="C9" s="310" t="s">
        <v>42</v>
      </c>
      <c r="D9" s="309" t="s">
        <v>43</v>
      </c>
      <c r="E9" s="315">
        <v>870847</v>
      </c>
      <c r="F9" s="314"/>
      <c r="G9" s="212">
        <f>ROUND(F9*E9,0)</f>
        <v>0</v>
      </c>
    </row>
    <row r="10" ht="28.5" customHeight="1" spans="1:7">
      <c r="A10" s="346"/>
      <c r="B10" s="309" t="s">
        <v>44</v>
      </c>
      <c r="C10" s="310" t="s">
        <v>45</v>
      </c>
      <c r="D10" s="309" t="s">
        <v>43</v>
      </c>
      <c r="E10" s="315">
        <v>156611</v>
      </c>
      <c r="F10" s="314"/>
      <c r="G10" s="212">
        <f>ROUND(F10*E10,0)</f>
        <v>0</v>
      </c>
    </row>
    <row r="11" ht="28.5" customHeight="1" spans="1:7">
      <c r="A11" s="346"/>
      <c r="B11" s="309" t="s">
        <v>46</v>
      </c>
      <c r="C11" s="310" t="s">
        <v>47</v>
      </c>
      <c r="D11" s="309" t="s">
        <v>43</v>
      </c>
      <c r="E11" s="315">
        <v>204264</v>
      </c>
      <c r="F11" s="314"/>
      <c r="G11" s="212">
        <f>ROUND(F11*E11,0)</f>
        <v>0</v>
      </c>
    </row>
    <row r="12" ht="28.5" customHeight="1" spans="1:7">
      <c r="A12" s="196" t="s">
        <v>50</v>
      </c>
      <c r="B12" s="309" t="s">
        <v>51</v>
      </c>
      <c r="C12" s="310" t="s">
        <v>52</v>
      </c>
      <c r="D12" s="309" t="s">
        <v>53</v>
      </c>
      <c r="E12" s="184">
        <v>12</v>
      </c>
      <c r="F12" s="314"/>
      <c r="G12" s="212">
        <f>ROUND(F12*E12,0)</f>
        <v>0</v>
      </c>
    </row>
    <row r="13" ht="28.5" customHeight="1" spans="1:7">
      <c r="A13" s="196"/>
      <c r="B13" s="309" t="s">
        <v>54</v>
      </c>
      <c r="C13" s="310" t="s">
        <v>55</v>
      </c>
      <c r="D13" s="309"/>
      <c r="E13" s="347"/>
      <c r="F13" s="312"/>
      <c r="G13" s="212"/>
    </row>
    <row r="14" ht="28.5" customHeight="1" spans="1:7">
      <c r="A14" s="196"/>
      <c r="B14" s="309" t="s">
        <v>41</v>
      </c>
      <c r="C14" s="310" t="s">
        <v>56</v>
      </c>
      <c r="D14" s="309" t="s">
        <v>57</v>
      </c>
      <c r="E14" s="184">
        <v>502</v>
      </c>
      <c r="F14" s="314"/>
      <c r="G14" s="212">
        <f>ROUND(F14*E14,0)</f>
        <v>0</v>
      </c>
    </row>
    <row r="15" ht="28.5" customHeight="1" spans="1:7">
      <c r="A15" s="196"/>
      <c r="B15" s="309" t="s">
        <v>44</v>
      </c>
      <c r="C15" s="310" t="s">
        <v>58</v>
      </c>
      <c r="D15" s="309" t="s">
        <v>57</v>
      </c>
      <c r="E15" s="184">
        <v>4404</v>
      </c>
      <c r="F15" s="314"/>
      <c r="G15" s="212">
        <f>ROUND(F15*E15,0)</f>
        <v>0</v>
      </c>
    </row>
    <row r="16" ht="28.5" customHeight="1" spans="1:7">
      <c r="A16" s="196"/>
      <c r="B16" s="309" t="s">
        <v>59</v>
      </c>
      <c r="C16" s="310" t="s">
        <v>60</v>
      </c>
      <c r="D16" s="309" t="s">
        <v>61</v>
      </c>
      <c r="E16" s="184">
        <v>5274</v>
      </c>
      <c r="F16" s="314"/>
      <c r="G16" s="212">
        <f>ROUND(F16*E16,0)</f>
        <v>0</v>
      </c>
    </row>
    <row r="17" ht="28.5" customHeight="1" spans="1:7">
      <c r="A17" s="224" t="s">
        <v>62</v>
      </c>
      <c r="B17" s="224"/>
      <c r="C17" s="224"/>
      <c r="D17" s="224"/>
      <c r="E17" s="111"/>
      <c r="F17" s="224"/>
      <c r="G17" s="16">
        <f>ROUND(SUM(G4:G16),0)</f>
        <v>0</v>
      </c>
    </row>
  </sheetData>
  <sheetProtection algorithmName="SHA-512" hashValue="uxuriugGT6kav5X+rxnEZSIkz0edEjR2yqxIk5mYr/O7WunKvo759IgBPw0+591lnMtXM0YWFVibd9Kbxc3rUQ==" saltValue="Nb2vpCbcycUJ64iN6HSEfg==" spinCount="100000" sheet="1" objects="1"/>
  <mergeCells count="6">
    <mergeCell ref="A1:G1"/>
    <mergeCell ref="A2:E2"/>
    <mergeCell ref="F2:G2"/>
    <mergeCell ref="A17:F17"/>
    <mergeCell ref="A4:A11"/>
    <mergeCell ref="A12:A16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view="pageBreakPreview" zoomScaleNormal="100" workbookViewId="0">
      <selection activeCell="A1" sqref="$A1:$XFD1048576"/>
    </sheetView>
  </sheetViews>
  <sheetFormatPr defaultColWidth="8.75" defaultRowHeight="14.25" outlineLevelCol="3"/>
  <cols>
    <col min="1" max="1" width="8.375" style="1" customWidth="1"/>
    <col min="2" max="2" width="15.375" style="1" customWidth="1"/>
    <col min="3" max="3" width="38.375" style="1" customWidth="1"/>
    <col min="4" max="4" width="19.375" style="1" customWidth="1"/>
    <col min="5" max="16384" width="8.75" style="1"/>
  </cols>
  <sheetData>
    <row r="1" ht="35.1" customHeight="1" spans="1:4">
      <c r="A1" s="2" t="s">
        <v>1208</v>
      </c>
      <c r="B1" s="2"/>
      <c r="C1" s="2"/>
      <c r="D1" s="2"/>
    </row>
    <row r="2" ht="35.1" customHeight="1" spans="1:4">
      <c r="A2" s="3" t="str">
        <f>总汇总表!A2</f>
        <v>项目名称：怀柔区普通公路日常养护作业第1标段                          </v>
      </c>
      <c r="B2" s="3"/>
      <c r="C2" s="3"/>
      <c r="D2" s="4" t="s">
        <v>2</v>
      </c>
    </row>
    <row r="3" ht="35.1" customHeight="1" spans="1:4">
      <c r="A3" s="5" t="s">
        <v>3</v>
      </c>
      <c r="B3" s="5" t="s">
        <v>513</v>
      </c>
      <c r="C3" s="6" t="s">
        <v>5</v>
      </c>
      <c r="D3" s="5" t="s">
        <v>11</v>
      </c>
    </row>
    <row r="4" ht="35.1" customHeight="1" spans="1:4">
      <c r="A4" s="5">
        <v>1</v>
      </c>
      <c r="B4" s="5" t="s">
        <v>12</v>
      </c>
      <c r="C4" s="7" t="s">
        <v>806</v>
      </c>
      <c r="D4" s="5">
        <f>'交通安全设施维护（一类项目）'!F7</f>
        <v>0</v>
      </c>
    </row>
    <row r="5" ht="35.1" customHeight="1" spans="1:4">
      <c r="A5" s="5">
        <v>2</v>
      </c>
      <c r="B5" s="5" t="s">
        <v>18</v>
      </c>
      <c r="C5" s="7" t="s">
        <v>814</v>
      </c>
      <c r="D5" s="5">
        <f>'交通安全设施维护 (二类项目) '!G217</f>
        <v>0</v>
      </c>
    </row>
    <row r="6" ht="35.1" customHeight="1" spans="1:4">
      <c r="A6" s="5">
        <v>3</v>
      </c>
      <c r="B6" s="8" t="s">
        <v>1206</v>
      </c>
      <c r="C6" s="8"/>
      <c r="D6" s="5">
        <f>'安全生产费（交通安全设施维护）'!F6</f>
        <v>0</v>
      </c>
    </row>
    <row r="7" ht="35.1" customHeight="1" spans="1:4">
      <c r="A7" s="5">
        <v>4</v>
      </c>
      <c r="B7" s="8" t="s">
        <v>804</v>
      </c>
      <c r="C7" s="8"/>
      <c r="D7" s="9">
        <f>SUM(D4:D6,0)</f>
        <v>0</v>
      </c>
    </row>
    <row r="8" ht="35.1" customHeight="1" spans="1:4">
      <c r="A8" s="5">
        <v>5</v>
      </c>
      <c r="B8" s="7" t="s">
        <v>27</v>
      </c>
      <c r="C8" s="7"/>
      <c r="D8" s="5">
        <f>'安全生产费（交通安全设施维护）'!F6</f>
        <v>0</v>
      </c>
    </row>
    <row r="9" ht="35.1" customHeight="1" spans="1:4">
      <c r="A9" s="5">
        <v>6</v>
      </c>
      <c r="B9" s="8" t="s">
        <v>805</v>
      </c>
      <c r="C9" s="8"/>
      <c r="D9" s="9">
        <f>ROUND(D7,0)</f>
        <v>0</v>
      </c>
    </row>
    <row r="10" ht="36" customHeight="1" spans="1:1">
      <c r="A10" s="11"/>
    </row>
  </sheetData>
  <sheetProtection algorithmName="SHA-512" hashValue="2T8l9n+2V/o5qbu2sANdQQchBhO00VKCxabR6VLsYu/7IKUXdC4KKuQT3LCvpItudpMFFa5vK4Tl2pTuPUnVZw==" saltValue="1kht3T+8nH3uRUmmODF1eg==" spinCount="100000" sheet="1" objects="1"/>
  <mergeCells count="6">
    <mergeCell ref="A1:D1"/>
    <mergeCell ref="A2:C2"/>
    <mergeCell ref="B6:C6"/>
    <mergeCell ref="B7:C7"/>
    <mergeCell ref="B8:C8"/>
    <mergeCell ref="B9:C9"/>
  </mergeCells>
  <pageMargins left="0.708661417322835" right="0.708661417322835" top="0.748031496062992" bottom="0.748031496062992" header="0.31496062992126" footer="0.31496062992126"/>
  <pageSetup paperSize="9" orientation="portrait" verticalDpi="300"/>
  <headerFooter/>
  <ignoredErrors>
    <ignoredError sqref="D7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2"/>
  </sheetPr>
  <dimension ref="A1:F21"/>
  <sheetViews>
    <sheetView view="pageBreakPreview" zoomScaleNormal="160" topLeftCell="A19" workbookViewId="0">
      <selection activeCell="E10" sqref="E5:E10"/>
    </sheetView>
  </sheetViews>
  <sheetFormatPr defaultColWidth="8.75" defaultRowHeight="26.1" customHeight="1" outlineLevelCol="5"/>
  <cols>
    <col min="1" max="1" width="10.625" style="58" customWidth="1"/>
    <col min="2" max="2" width="26.625" style="58" customWidth="1"/>
    <col min="3" max="3" width="7.625" style="59" customWidth="1"/>
    <col min="4" max="4" width="12.625" style="59" customWidth="1"/>
    <col min="5" max="5" width="12.625" style="60" customWidth="1"/>
    <col min="6" max="6" width="12.625" style="59" customWidth="1"/>
    <col min="7" max="16384" width="8.75" style="61"/>
  </cols>
  <sheetData>
    <row r="1" ht="28.5" customHeight="1" spans="1:6">
      <c r="A1" s="62" t="s">
        <v>1209</v>
      </c>
      <c r="B1" s="62"/>
      <c r="C1" s="62"/>
      <c r="D1" s="62"/>
      <c r="E1" s="63"/>
      <c r="F1" s="62"/>
    </row>
    <row r="2" ht="28.5" customHeight="1" spans="1:6">
      <c r="A2" s="64" t="str">
        <f>总汇总表!A2</f>
        <v>项目名称：怀柔区普通公路日常养护作业第1标段                          </v>
      </c>
      <c r="B2" s="64"/>
      <c r="C2" s="64"/>
      <c r="D2" s="64"/>
      <c r="E2" s="65" t="s">
        <v>63</v>
      </c>
      <c r="F2" s="66"/>
    </row>
    <row r="3" ht="28.5" customHeight="1" spans="1:6">
      <c r="A3" s="67" t="s">
        <v>32</v>
      </c>
      <c r="B3" s="67" t="s">
        <v>33</v>
      </c>
      <c r="C3" s="67" t="s">
        <v>34</v>
      </c>
      <c r="D3" s="67" t="s">
        <v>35</v>
      </c>
      <c r="E3" s="68" t="s">
        <v>36</v>
      </c>
      <c r="F3" s="67" t="s">
        <v>37</v>
      </c>
    </row>
    <row r="4" ht="28.5" customHeight="1" spans="1:6">
      <c r="A4" s="69" t="s">
        <v>1210</v>
      </c>
      <c r="B4" s="70" t="s">
        <v>1211</v>
      </c>
      <c r="C4" s="69"/>
      <c r="D4" s="71"/>
      <c r="E4" s="68"/>
      <c r="F4" s="67"/>
    </row>
    <row r="5" ht="28.5" customHeight="1" spans="1:6">
      <c r="A5" s="69" t="s">
        <v>41</v>
      </c>
      <c r="B5" s="70" t="s">
        <v>1212</v>
      </c>
      <c r="C5" s="72" t="s">
        <v>1213</v>
      </c>
      <c r="D5" s="73">
        <v>109625</v>
      </c>
      <c r="E5" s="74"/>
      <c r="F5" s="15">
        <f t="shared" ref="F5:F10" si="0">ROUND(D5*E5,0)</f>
        <v>0</v>
      </c>
    </row>
    <row r="6" ht="28.5" customHeight="1" spans="1:6">
      <c r="A6" s="69" t="s">
        <v>44</v>
      </c>
      <c r="B6" s="70" t="s">
        <v>1214</v>
      </c>
      <c r="C6" s="72" t="s">
        <v>1213</v>
      </c>
      <c r="D6" s="73">
        <v>943106</v>
      </c>
      <c r="E6" s="74"/>
      <c r="F6" s="15">
        <f t="shared" si="0"/>
        <v>0</v>
      </c>
    </row>
    <row r="7" ht="28.5" customHeight="1" spans="1:6">
      <c r="A7" s="69" t="s">
        <v>46</v>
      </c>
      <c r="B7" s="70" t="s">
        <v>1215</v>
      </c>
      <c r="C7" s="72" t="s">
        <v>1213</v>
      </c>
      <c r="D7" s="73">
        <v>548957</v>
      </c>
      <c r="E7" s="74"/>
      <c r="F7" s="15">
        <f t="shared" si="0"/>
        <v>0</v>
      </c>
    </row>
    <row r="8" ht="28.5" customHeight="1" spans="1:6">
      <c r="A8" s="69" t="s">
        <v>59</v>
      </c>
      <c r="B8" s="70" t="s">
        <v>1216</v>
      </c>
      <c r="C8" s="72" t="s">
        <v>43</v>
      </c>
      <c r="D8" s="73">
        <v>37203</v>
      </c>
      <c r="E8" s="74"/>
      <c r="F8" s="15">
        <f t="shared" si="0"/>
        <v>0</v>
      </c>
    </row>
    <row r="9" ht="28.5" customHeight="1" spans="1:6">
      <c r="A9" s="69" t="s">
        <v>169</v>
      </c>
      <c r="B9" s="70" t="s">
        <v>1217</v>
      </c>
      <c r="C9" s="72" t="s">
        <v>43</v>
      </c>
      <c r="D9" s="73">
        <v>99975</v>
      </c>
      <c r="E9" s="74"/>
      <c r="F9" s="15">
        <f t="shared" si="0"/>
        <v>0</v>
      </c>
    </row>
    <row r="10" ht="28.5" customHeight="1" spans="1:6">
      <c r="A10" s="69" t="s">
        <v>172</v>
      </c>
      <c r="B10" s="70" t="s">
        <v>1218</v>
      </c>
      <c r="C10" s="72" t="s">
        <v>43</v>
      </c>
      <c r="D10" s="73">
        <v>419108</v>
      </c>
      <c r="E10" s="74"/>
      <c r="F10" s="15">
        <f t="shared" si="0"/>
        <v>0</v>
      </c>
    </row>
    <row r="11" ht="28.5" customHeight="1" spans="1:6">
      <c r="A11" s="69" t="s">
        <v>1219</v>
      </c>
      <c r="B11" s="70" t="s">
        <v>1220</v>
      </c>
      <c r="C11" s="69"/>
      <c r="D11" s="75"/>
      <c r="E11" s="68"/>
      <c r="F11" s="67"/>
    </row>
    <row r="12" ht="28.5" customHeight="1" spans="1:6">
      <c r="A12" s="69" t="s">
        <v>41</v>
      </c>
      <c r="B12" s="70" t="s">
        <v>1212</v>
      </c>
      <c r="C12" s="72" t="s">
        <v>1213</v>
      </c>
      <c r="D12" s="73">
        <v>99225</v>
      </c>
      <c r="E12" s="74"/>
      <c r="F12" s="15">
        <f t="shared" ref="F12:F20" si="1">ROUND(D12*E12,0)</f>
        <v>0</v>
      </c>
    </row>
    <row r="13" ht="28.5" customHeight="1" spans="1:6">
      <c r="A13" s="69" t="s">
        <v>44</v>
      </c>
      <c r="B13" s="70" t="s">
        <v>1214</v>
      </c>
      <c r="C13" s="72" t="s">
        <v>1213</v>
      </c>
      <c r="D13" s="73">
        <v>282797</v>
      </c>
      <c r="E13" s="74"/>
      <c r="F13" s="15">
        <f t="shared" si="1"/>
        <v>0</v>
      </c>
    </row>
    <row r="14" ht="28.5" customHeight="1" spans="1:6">
      <c r="A14" s="69" t="s">
        <v>46</v>
      </c>
      <c r="B14" s="70" t="s">
        <v>1215</v>
      </c>
      <c r="C14" s="72" t="s">
        <v>1213</v>
      </c>
      <c r="D14" s="73">
        <v>102790</v>
      </c>
      <c r="E14" s="74"/>
      <c r="F14" s="15">
        <f t="shared" si="1"/>
        <v>0</v>
      </c>
    </row>
    <row r="15" ht="28.5" customHeight="1" spans="1:6">
      <c r="A15" s="69" t="s">
        <v>59</v>
      </c>
      <c r="B15" s="70" t="s">
        <v>1216</v>
      </c>
      <c r="C15" s="72" t="s">
        <v>43</v>
      </c>
      <c r="D15" s="73">
        <v>21206</v>
      </c>
      <c r="E15" s="74"/>
      <c r="F15" s="15">
        <f t="shared" si="1"/>
        <v>0</v>
      </c>
    </row>
    <row r="16" ht="28.5" customHeight="1" spans="1:6">
      <c r="A16" s="69" t="s">
        <v>169</v>
      </c>
      <c r="B16" s="70" t="s">
        <v>1217</v>
      </c>
      <c r="C16" s="72" t="s">
        <v>43</v>
      </c>
      <c r="D16" s="73">
        <v>83719</v>
      </c>
      <c r="E16" s="74"/>
      <c r="F16" s="15">
        <f t="shared" si="1"/>
        <v>0</v>
      </c>
    </row>
    <row r="17" ht="28.5" customHeight="1" spans="1:6">
      <c r="A17" s="69" t="s">
        <v>172</v>
      </c>
      <c r="B17" s="70" t="s">
        <v>1218</v>
      </c>
      <c r="C17" s="72" t="s">
        <v>43</v>
      </c>
      <c r="D17" s="73">
        <v>117681</v>
      </c>
      <c r="E17" s="74"/>
      <c r="F17" s="15">
        <f t="shared" si="1"/>
        <v>0</v>
      </c>
    </row>
    <row r="18" ht="28.5" customHeight="1" spans="1:6">
      <c r="A18" s="69" t="s">
        <v>1221</v>
      </c>
      <c r="B18" s="70" t="s">
        <v>1222</v>
      </c>
      <c r="C18" s="72" t="s">
        <v>179</v>
      </c>
      <c r="D18" s="76">
        <v>25626.6</v>
      </c>
      <c r="E18" s="77"/>
      <c r="F18" s="15">
        <f t="shared" si="1"/>
        <v>0</v>
      </c>
    </row>
    <row r="19" ht="28.5" customHeight="1" spans="1:6">
      <c r="A19" s="69" t="s">
        <v>1223</v>
      </c>
      <c r="B19" s="70" t="s">
        <v>1224</v>
      </c>
      <c r="C19" s="72" t="s">
        <v>43</v>
      </c>
      <c r="D19" s="78">
        <v>26883.6</v>
      </c>
      <c r="E19" s="77"/>
      <c r="F19" s="15">
        <f t="shared" si="1"/>
        <v>0</v>
      </c>
    </row>
    <row r="20" ht="28.5" customHeight="1" spans="1:6">
      <c r="A20" s="69" t="s">
        <v>1225</v>
      </c>
      <c r="B20" s="70" t="s">
        <v>1226</v>
      </c>
      <c r="C20" s="72" t="s">
        <v>94</v>
      </c>
      <c r="D20" s="79">
        <v>1</v>
      </c>
      <c r="E20" s="77"/>
      <c r="F20" s="15">
        <f t="shared" si="1"/>
        <v>0</v>
      </c>
    </row>
    <row r="21" ht="28.5" customHeight="1" spans="1:6">
      <c r="A21" s="69" t="s">
        <v>1227</v>
      </c>
      <c r="B21" s="69"/>
      <c r="C21" s="69"/>
      <c r="D21" s="69"/>
      <c r="E21" s="80"/>
      <c r="F21" s="16">
        <f>ROUND(SUM(F5:F20),0)</f>
        <v>0</v>
      </c>
    </row>
  </sheetData>
  <sheetProtection algorithmName="SHA-512" hashValue="kzEfRq0wQYlJ7C+W3oQX62ak0T+x4bJxZ45b2KfxNJNP/+zouPh7Wsyq8O79wJnAwCfnIEsusmMRFKu59L+HmQ==" saltValue="JhYdJEISkTgtcinKjNgCTQ==" spinCount="100000" sheet="1" objects="1"/>
  <mergeCells count="4">
    <mergeCell ref="A1:F1"/>
    <mergeCell ref="A2:D2"/>
    <mergeCell ref="E2:F2"/>
    <mergeCell ref="A21:E21"/>
  </mergeCells>
  <conditionalFormatting sqref="A19:A20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orientation="portrait" horizontalDpi="300" verticalDpi="3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7"/>
  <sheetViews>
    <sheetView view="pageBreakPreview" zoomScaleNormal="120" topLeftCell="A58" workbookViewId="0">
      <selection activeCell="J64" sqref="J64"/>
    </sheetView>
  </sheetViews>
  <sheetFormatPr defaultColWidth="8.75" defaultRowHeight="26.1" customHeight="1"/>
  <cols>
    <col min="1" max="1" width="5.625" style="19" customWidth="1"/>
    <col min="2" max="2" width="10.625" style="19" customWidth="1"/>
    <col min="3" max="3" width="12.25" style="20" customWidth="1"/>
    <col min="4" max="4" width="12.625" style="21" customWidth="1"/>
    <col min="5" max="5" width="7.625" style="22" customWidth="1"/>
    <col min="6" max="6" width="10.625" style="22" customWidth="1"/>
    <col min="7" max="7" width="10.625" style="23" customWidth="1"/>
    <col min="8" max="8" width="12.625" style="22" customWidth="1"/>
    <col min="9" max="9" width="9.375" style="24"/>
    <col min="10" max="10" width="8.75" style="24"/>
    <col min="11" max="16384" width="8.75" style="19"/>
  </cols>
  <sheetData>
    <row r="1" s="17" customFormat="1" ht="28.5" customHeight="1" spans="1:10">
      <c r="A1" s="25" t="s">
        <v>1228</v>
      </c>
      <c r="B1" s="25"/>
      <c r="C1" s="25"/>
      <c r="D1" s="25"/>
      <c r="E1" s="25"/>
      <c r="F1" s="25"/>
      <c r="G1" s="26"/>
      <c r="H1" s="25"/>
      <c r="I1" s="52"/>
      <c r="J1" s="52"/>
    </row>
    <row r="2" ht="28.5" customHeight="1" spans="1:8">
      <c r="A2" s="27" t="str">
        <f>总汇总表!A2</f>
        <v>项目名称：怀柔区普通公路日常养护作业第1标段                          </v>
      </c>
      <c r="B2" s="27"/>
      <c r="C2" s="27"/>
      <c r="D2" s="27"/>
      <c r="E2" s="27"/>
      <c r="F2" s="27"/>
      <c r="G2" s="28" t="s">
        <v>63</v>
      </c>
      <c r="H2" s="29"/>
    </row>
    <row r="3" ht="28.5" customHeight="1" spans="1:10">
      <c r="A3" s="30" t="s">
        <v>1229</v>
      </c>
      <c r="B3" s="30" t="s">
        <v>32</v>
      </c>
      <c r="C3" s="31" t="s">
        <v>1230</v>
      </c>
      <c r="D3" s="31" t="s">
        <v>1231</v>
      </c>
      <c r="E3" s="30" t="s">
        <v>34</v>
      </c>
      <c r="F3" s="30" t="s">
        <v>35</v>
      </c>
      <c r="G3" s="32" t="s">
        <v>36</v>
      </c>
      <c r="H3" s="30" t="s">
        <v>37</v>
      </c>
      <c r="I3" s="53" t="s">
        <v>133</v>
      </c>
      <c r="J3" s="54" t="s">
        <v>134</v>
      </c>
    </row>
    <row r="4" ht="28.5" customHeight="1" spans="1:10">
      <c r="A4" s="33" t="s">
        <v>1212</v>
      </c>
      <c r="B4" s="30" t="s">
        <v>1232</v>
      </c>
      <c r="C4" s="34" t="s">
        <v>1233</v>
      </c>
      <c r="D4" s="35" t="s">
        <v>1234</v>
      </c>
      <c r="E4" s="36" t="s">
        <v>1213</v>
      </c>
      <c r="F4" s="37">
        <v>965</v>
      </c>
      <c r="G4" s="38"/>
      <c r="H4" s="15">
        <f>ROUND(F4*G4,0)</f>
        <v>0</v>
      </c>
      <c r="I4" s="54">
        <v>1210</v>
      </c>
      <c r="J4" s="55" t="str">
        <f>IF(G4-I4&gt;0,"超限价","")</f>
        <v/>
      </c>
    </row>
    <row r="5" ht="28.5" customHeight="1" spans="1:10">
      <c r="A5" s="39"/>
      <c r="B5" s="30" t="s">
        <v>1235</v>
      </c>
      <c r="C5" s="34" t="s">
        <v>1233</v>
      </c>
      <c r="D5" s="35" t="s">
        <v>1236</v>
      </c>
      <c r="E5" s="36" t="s">
        <v>1213</v>
      </c>
      <c r="F5" s="37">
        <v>55</v>
      </c>
      <c r="G5" s="38"/>
      <c r="H5" s="15">
        <f>ROUND(F5*G5,0)</f>
        <v>0</v>
      </c>
      <c r="I5" s="56">
        <v>1563.61</v>
      </c>
      <c r="J5" s="55" t="str">
        <f t="shared" ref="J5:J36" si="0">IF(G5-I5&gt;0,"超限价","")</f>
        <v/>
      </c>
    </row>
    <row r="6" ht="28.5" customHeight="1" spans="1:10">
      <c r="A6" s="39"/>
      <c r="B6" s="30" t="s">
        <v>1237</v>
      </c>
      <c r="C6" s="34" t="s">
        <v>1238</v>
      </c>
      <c r="D6" s="35" t="s">
        <v>1239</v>
      </c>
      <c r="E6" s="36" t="s">
        <v>1213</v>
      </c>
      <c r="F6" s="37">
        <v>10</v>
      </c>
      <c r="G6" s="38"/>
      <c r="H6" s="15">
        <f>ROUND(F6*G6,0)</f>
        <v>0</v>
      </c>
      <c r="I6" s="56">
        <v>921</v>
      </c>
      <c r="J6" s="55" t="str">
        <f t="shared" si="0"/>
        <v/>
      </c>
    </row>
    <row r="7" ht="28.5" customHeight="1" spans="1:10">
      <c r="A7" s="39"/>
      <c r="B7" s="30" t="s">
        <v>1240</v>
      </c>
      <c r="C7" s="40" t="s">
        <v>1241</v>
      </c>
      <c r="D7" s="31" t="s">
        <v>1242</v>
      </c>
      <c r="E7" s="30" t="s">
        <v>1213</v>
      </c>
      <c r="F7" s="37">
        <v>51</v>
      </c>
      <c r="G7" s="38"/>
      <c r="H7" s="15">
        <f t="shared" ref="H7:H12" si="1">ROUND(F7*G7,0)</f>
        <v>0</v>
      </c>
      <c r="I7" s="56">
        <v>249</v>
      </c>
      <c r="J7" s="55" t="str">
        <f t="shared" si="0"/>
        <v/>
      </c>
    </row>
    <row r="8" ht="28.5" customHeight="1" spans="1:10">
      <c r="A8" s="39"/>
      <c r="B8" s="30" t="s">
        <v>1243</v>
      </c>
      <c r="C8" s="40" t="s">
        <v>1244</v>
      </c>
      <c r="D8" s="31" t="s">
        <v>1245</v>
      </c>
      <c r="E8" s="30" t="s">
        <v>1213</v>
      </c>
      <c r="F8" s="37">
        <v>50</v>
      </c>
      <c r="G8" s="38"/>
      <c r="H8" s="15">
        <f t="shared" si="1"/>
        <v>0</v>
      </c>
      <c r="I8" s="56">
        <v>1263</v>
      </c>
      <c r="J8" s="55" t="str">
        <f t="shared" si="0"/>
        <v/>
      </c>
    </row>
    <row r="9" ht="28.5" customHeight="1" spans="1:10">
      <c r="A9" s="39"/>
      <c r="B9" s="30" t="s">
        <v>1246</v>
      </c>
      <c r="C9" s="40" t="s">
        <v>1244</v>
      </c>
      <c r="D9" s="31" t="s">
        <v>1247</v>
      </c>
      <c r="E9" s="30" t="s">
        <v>1213</v>
      </c>
      <c r="F9" s="37">
        <v>56</v>
      </c>
      <c r="G9" s="38"/>
      <c r="H9" s="15">
        <f t="shared" si="1"/>
        <v>0</v>
      </c>
      <c r="I9" s="56">
        <v>475.58</v>
      </c>
      <c r="J9" s="55" t="str">
        <f t="shared" si="0"/>
        <v/>
      </c>
    </row>
    <row r="10" ht="28.5" customHeight="1" spans="1:10">
      <c r="A10" s="39"/>
      <c r="B10" s="30" t="s">
        <v>1248</v>
      </c>
      <c r="C10" s="40" t="s">
        <v>1249</v>
      </c>
      <c r="D10" s="31" t="s">
        <v>1250</v>
      </c>
      <c r="E10" s="30" t="s">
        <v>1213</v>
      </c>
      <c r="F10" s="37">
        <v>92</v>
      </c>
      <c r="G10" s="38"/>
      <c r="H10" s="15">
        <f t="shared" si="1"/>
        <v>0</v>
      </c>
      <c r="I10" s="56">
        <v>387</v>
      </c>
      <c r="J10" s="55" t="str">
        <f t="shared" si="0"/>
        <v/>
      </c>
    </row>
    <row r="11" ht="28.5" customHeight="1" spans="1:10">
      <c r="A11" s="39"/>
      <c r="B11" s="30" t="s">
        <v>1251</v>
      </c>
      <c r="C11" s="41" t="s">
        <v>1249</v>
      </c>
      <c r="D11" s="42" t="s">
        <v>1252</v>
      </c>
      <c r="E11" s="43" t="s">
        <v>1213</v>
      </c>
      <c r="F11" s="37">
        <v>1000</v>
      </c>
      <c r="G11" s="38"/>
      <c r="H11" s="15">
        <f t="shared" si="1"/>
        <v>0</v>
      </c>
      <c r="I11" s="56">
        <v>65</v>
      </c>
      <c r="J11" s="55" t="str">
        <f t="shared" si="0"/>
        <v/>
      </c>
    </row>
    <row r="12" ht="28.5" customHeight="1" spans="1:10">
      <c r="A12" s="39"/>
      <c r="B12" s="30" t="s">
        <v>1253</v>
      </c>
      <c r="C12" s="41" t="s">
        <v>1254</v>
      </c>
      <c r="D12" s="42" t="s">
        <v>1255</v>
      </c>
      <c r="E12" s="43" t="s">
        <v>1213</v>
      </c>
      <c r="F12" s="37">
        <v>19</v>
      </c>
      <c r="G12" s="38"/>
      <c r="H12" s="15">
        <f t="shared" si="1"/>
        <v>0</v>
      </c>
      <c r="I12" s="56">
        <v>695.69</v>
      </c>
      <c r="J12" s="55" t="str">
        <f t="shared" si="0"/>
        <v/>
      </c>
    </row>
    <row r="13" ht="28.5" customHeight="1" spans="1:10">
      <c r="A13" s="39"/>
      <c r="B13" s="30" t="s">
        <v>1253</v>
      </c>
      <c r="C13" s="41" t="s">
        <v>1256</v>
      </c>
      <c r="D13" s="42" t="s">
        <v>1255</v>
      </c>
      <c r="E13" s="43" t="s">
        <v>1213</v>
      </c>
      <c r="F13" s="37">
        <v>19</v>
      </c>
      <c r="G13" s="38"/>
      <c r="H13" s="15">
        <f t="shared" ref="H13:H15" si="2">ROUND(F13*G13,0)</f>
        <v>0</v>
      </c>
      <c r="I13" s="56">
        <v>961</v>
      </c>
      <c r="J13" s="55" t="str">
        <f t="shared" si="0"/>
        <v/>
      </c>
    </row>
    <row r="14" ht="28.5" customHeight="1" spans="1:10">
      <c r="A14" s="39"/>
      <c r="B14" s="30" t="s">
        <v>1257</v>
      </c>
      <c r="C14" s="40" t="s">
        <v>1256</v>
      </c>
      <c r="D14" s="31" t="s">
        <v>1239</v>
      </c>
      <c r="E14" s="30" t="s">
        <v>1213</v>
      </c>
      <c r="F14" s="37">
        <v>50</v>
      </c>
      <c r="G14" s="38"/>
      <c r="H14" s="15">
        <f t="shared" si="2"/>
        <v>0</v>
      </c>
      <c r="I14" s="56">
        <v>1406</v>
      </c>
      <c r="J14" s="55" t="str">
        <f t="shared" si="0"/>
        <v/>
      </c>
    </row>
    <row r="15" ht="28.5" customHeight="1" spans="1:10">
      <c r="A15" s="39"/>
      <c r="B15" s="30" t="s">
        <v>1258</v>
      </c>
      <c r="C15" s="40" t="s">
        <v>1259</v>
      </c>
      <c r="D15" s="42" t="s">
        <v>1255</v>
      </c>
      <c r="E15" s="30" t="s">
        <v>1213</v>
      </c>
      <c r="F15" s="37">
        <v>50</v>
      </c>
      <c r="G15" s="38"/>
      <c r="H15" s="15">
        <f t="shared" si="2"/>
        <v>0</v>
      </c>
      <c r="I15" s="56">
        <v>629.5</v>
      </c>
      <c r="J15" s="55" t="str">
        <f t="shared" si="0"/>
        <v/>
      </c>
    </row>
    <row r="16" ht="28.5" customHeight="1" spans="1:10">
      <c r="A16" s="44"/>
      <c r="B16" s="30" t="s">
        <v>1260</v>
      </c>
      <c r="C16" s="40" t="s">
        <v>1261</v>
      </c>
      <c r="D16" s="45" t="s">
        <v>1262</v>
      </c>
      <c r="E16" s="46" t="s">
        <v>1213</v>
      </c>
      <c r="F16" s="37">
        <v>60</v>
      </c>
      <c r="G16" s="38"/>
      <c r="H16" s="15">
        <f t="shared" ref="H16:H32" si="3">ROUND(F16*G16,0)</f>
        <v>0</v>
      </c>
      <c r="I16" s="56">
        <v>649.5</v>
      </c>
      <c r="J16" s="55" t="str">
        <f t="shared" si="0"/>
        <v/>
      </c>
    </row>
    <row r="17" ht="28.5" customHeight="1" spans="1:10">
      <c r="A17" s="33" t="s">
        <v>1214</v>
      </c>
      <c r="B17" s="30" t="s">
        <v>1263</v>
      </c>
      <c r="C17" s="40" t="s">
        <v>1264</v>
      </c>
      <c r="D17" s="31" t="s">
        <v>1265</v>
      </c>
      <c r="E17" s="30" t="s">
        <v>43</v>
      </c>
      <c r="F17" s="47">
        <v>139</v>
      </c>
      <c r="G17" s="38"/>
      <c r="H17" s="15">
        <f t="shared" si="3"/>
        <v>0</v>
      </c>
      <c r="I17" s="56">
        <v>187</v>
      </c>
      <c r="J17" s="55" t="str">
        <f t="shared" si="0"/>
        <v/>
      </c>
    </row>
    <row r="18" ht="28.5" customHeight="1" spans="1:10">
      <c r="A18" s="39"/>
      <c r="B18" s="30" t="s">
        <v>1266</v>
      </c>
      <c r="C18" s="40" t="s">
        <v>1267</v>
      </c>
      <c r="D18" s="31" t="s">
        <v>1268</v>
      </c>
      <c r="E18" s="30" t="s">
        <v>1213</v>
      </c>
      <c r="F18" s="47">
        <v>1882</v>
      </c>
      <c r="G18" s="38"/>
      <c r="H18" s="15">
        <f t="shared" si="3"/>
        <v>0</v>
      </c>
      <c r="I18" s="56">
        <v>15.61</v>
      </c>
      <c r="J18" s="55" t="str">
        <f t="shared" si="0"/>
        <v/>
      </c>
    </row>
    <row r="19" ht="28.5" customHeight="1" spans="1:10">
      <c r="A19" s="39"/>
      <c r="B19" s="30" t="s">
        <v>1269</v>
      </c>
      <c r="C19" s="40" t="s">
        <v>1270</v>
      </c>
      <c r="D19" s="31" t="s">
        <v>1265</v>
      </c>
      <c r="E19" s="30" t="s">
        <v>43</v>
      </c>
      <c r="F19" s="47">
        <v>8</v>
      </c>
      <c r="G19" s="38"/>
      <c r="H19" s="15">
        <f t="shared" si="3"/>
        <v>0</v>
      </c>
      <c r="I19" s="56">
        <v>224</v>
      </c>
      <c r="J19" s="55" t="str">
        <f t="shared" si="0"/>
        <v/>
      </c>
    </row>
    <row r="20" ht="28.5" customHeight="1" spans="1:10">
      <c r="A20" s="39"/>
      <c r="B20" s="30" t="s">
        <v>1271</v>
      </c>
      <c r="C20" s="40" t="s">
        <v>1272</v>
      </c>
      <c r="D20" s="31" t="s">
        <v>1265</v>
      </c>
      <c r="E20" s="30" t="s">
        <v>43</v>
      </c>
      <c r="F20" s="47">
        <v>95</v>
      </c>
      <c r="G20" s="38"/>
      <c r="H20" s="15">
        <f t="shared" si="3"/>
        <v>0</v>
      </c>
      <c r="I20" s="56">
        <v>206</v>
      </c>
      <c r="J20" s="55" t="str">
        <f t="shared" si="0"/>
        <v/>
      </c>
    </row>
    <row r="21" ht="28.5" customHeight="1" spans="1:10">
      <c r="A21" s="39"/>
      <c r="B21" s="30" t="s">
        <v>1273</v>
      </c>
      <c r="C21" s="40" t="s">
        <v>1272</v>
      </c>
      <c r="D21" s="31" t="s">
        <v>1268</v>
      </c>
      <c r="E21" s="30" t="s">
        <v>1213</v>
      </c>
      <c r="F21" s="37">
        <v>2243</v>
      </c>
      <c r="G21" s="38"/>
      <c r="H21" s="15">
        <f t="shared" si="3"/>
        <v>0</v>
      </c>
      <c r="I21" s="56">
        <v>16.02</v>
      </c>
      <c r="J21" s="55" t="str">
        <f t="shared" si="0"/>
        <v/>
      </c>
    </row>
    <row r="22" ht="28.5" customHeight="1" spans="1:10">
      <c r="A22" s="39"/>
      <c r="B22" s="30" t="s">
        <v>1274</v>
      </c>
      <c r="C22" s="40" t="s">
        <v>1275</v>
      </c>
      <c r="D22" s="31" t="s">
        <v>1265</v>
      </c>
      <c r="E22" s="30" t="s">
        <v>43</v>
      </c>
      <c r="F22" s="47">
        <v>64</v>
      </c>
      <c r="G22" s="38"/>
      <c r="H22" s="15">
        <f t="shared" si="3"/>
        <v>0</v>
      </c>
      <c r="I22" s="56">
        <v>209</v>
      </c>
      <c r="J22" s="55" t="str">
        <f t="shared" si="0"/>
        <v/>
      </c>
    </row>
    <row r="23" ht="28.5" customHeight="1" spans="1:10">
      <c r="A23" s="39"/>
      <c r="B23" s="30" t="s">
        <v>1276</v>
      </c>
      <c r="C23" s="40" t="s">
        <v>1275</v>
      </c>
      <c r="D23" s="31" t="s">
        <v>1268</v>
      </c>
      <c r="E23" s="30" t="s">
        <v>1213</v>
      </c>
      <c r="F23" s="37">
        <v>800</v>
      </c>
      <c r="G23" s="38"/>
      <c r="H23" s="15">
        <f t="shared" si="3"/>
        <v>0</v>
      </c>
      <c r="I23" s="56">
        <v>15.5</v>
      </c>
      <c r="J23" s="55" t="str">
        <f t="shared" si="0"/>
        <v/>
      </c>
    </row>
    <row r="24" ht="28.5" customHeight="1" spans="1:10">
      <c r="A24" s="39"/>
      <c r="B24" s="30" t="s">
        <v>1277</v>
      </c>
      <c r="C24" s="40" t="s">
        <v>1278</v>
      </c>
      <c r="D24" s="31" t="s">
        <v>1279</v>
      </c>
      <c r="E24" s="30" t="s">
        <v>1213</v>
      </c>
      <c r="F24" s="37">
        <v>20</v>
      </c>
      <c r="G24" s="38"/>
      <c r="H24" s="15">
        <f t="shared" si="3"/>
        <v>0</v>
      </c>
      <c r="I24" s="56">
        <v>66</v>
      </c>
      <c r="J24" s="55" t="str">
        <f t="shared" si="0"/>
        <v/>
      </c>
    </row>
    <row r="25" ht="28.5" customHeight="1" spans="1:10">
      <c r="A25" s="39"/>
      <c r="B25" s="30" t="s">
        <v>1280</v>
      </c>
      <c r="C25" s="40" t="s">
        <v>1278</v>
      </c>
      <c r="D25" s="31" t="s">
        <v>1281</v>
      </c>
      <c r="E25" s="30" t="s">
        <v>1213</v>
      </c>
      <c r="F25" s="37">
        <v>200</v>
      </c>
      <c r="G25" s="38"/>
      <c r="H25" s="15">
        <f t="shared" si="3"/>
        <v>0</v>
      </c>
      <c r="I25" s="56">
        <v>101</v>
      </c>
      <c r="J25" s="55" t="str">
        <f t="shared" si="0"/>
        <v/>
      </c>
    </row>
    <row r="26" ht="28.5" customHeight="1" spans="1:10">
      <c r="A26" s="39"/>
      <c r="B26" s="30" t="s">
        <v>1282</v>
      </c>
      <c r="C26" s="40" t="s">
        <v>1283</v>
      </c>
      <c r="D26" s="31" t="s">
        <v>1279</v>
      </c>
      <c r="E26" s="30" t="s">
        <v>1213</v>
      </c>
      <c r="F26" s="37">
        <v>20</v>
      </c>
      <c r="G26" s="38"/>
      <c r="H26" s="15">
        <f t="shared" si="3"/>
        <v>0</v>
      </c>
      <c r="I26" s="56">
        <v>62</v>
      </c>
      <c r="J26" s="55" t="str">
        <f t="shared" si="0"/>
        <v/>
      </c>
    </row>
    <row r="27" ht="28.5" customHeight="1" spans="1:10">
      <c r="A27" s="39"/>
      <c r="B27" s="30" t="s">
        <v>1284</v>
      </c>
      <c r="C27" s="40" t="s">
        <v>1283</v>
      </c>
      <c r="D27" s="31" t="s">
        <v>1281</v>
      </c>
      <c r="E27" s="30" t="s">
        <v>1213</v>
      </c>
      <c r="F27" s="37">
        <v>500</v>
      </c>
      <c r="G27" s="38"/>
      <c r="H27" s="15">
        <f t="shared" si="3"/>
        <v>0</v>
      </c>
      <c r="I27" s="56">
        <v>105</v>
      </c>
      <c r="J27" s="55" t="str">
        <f t="shared" si="0"/>
        <v/>
      </c>
    </row>
    <row r="28" ht="28.5" customHeight="1" spans="1:10">
      <c r="A28" s="39"/>
      <c r="B28" s="30" t="s">
        <v>1285</v>
      </c>
      <c r="C28" s="40" t="s">
        <v>1286</v>
      </c>
      <c r="D28" s="31" t="s">
        <v>1281</v>
      </c>
      <c r="E28" s="30" t="s">
        <v>1213</v>
      </c>
      <c r="F28" s="37">
        <v>200</v>
      </c>
      <c r="G28" s="38"/>
      <c r="H28" s="15">
        <f t="shared" si="3"/>
        <v>0</v>
      </c>
      <c r="I28" s="56">
        <v>102</v>
      </c>
      <c r="J28" s="55" t="str">
        <f t="shared" si="0"/>
        <v/>
      </c>
    </row>
    <row r="29" ht="28.5" customHeight="1" spans="1:10">
      <c r="A29" s="44"/>
      <c r="B29" s="30" t="s">
        <v>1287</v>
      </c>
      <c r="C29" s="40" t="s">
        <v>1288</v>
      </c>
      <c r="D29" s="31" t="s">
        <v>1279</v>
      </c>
      <c r="E29" s="30" t="s">
        <v>1213</v>
      </c>
      <c r="F29" s="37">
        <v>20</v>
      </c>
      <c r="G29" s="38"/>
      <c r="H29" s="15">
        <f t="shared" si="3"/>
        <v>0</v>
      </c>
      <c r="I29" s="56">
        <v>63</v>
      </c>
      <c r="J29" s="55" t="str">
        <f t="shared" si="0"/>
        <v/>
      </c>
    </row>
    <row r="30" ht="28.5" customHeight="1" spans="1:10">
      <c r="A30" s="33" t="s">
        <v>1214</v>
      </c>
      <c r="B30" s="30" t="s">
        <v>1289</v>
      </c>
      <c r="C30" s="40" t="s">
        <v>1288</v>
      </c>
      <c r="D30" s="31" t="s">
        <v>1281</v>
      </c>
      <c r="E30" s="30" t="s">
        <v>1213</v>
      </c>
      <c r="F30" s="37">
        <v>500</v>
      </c>
      <c r="G30" s="38"/>
      <c r="H30" s="15">
        <f t="shared" si="3"/>
        <v>0</v>
      </c>
      <c r="I30" s="56">
        <v>99</v>
      </c>
      <c r="J30" s="55" t="str">
        <f t="shared" si="0"/>
        <v/>
      </c>
    </row>
    <row r="31" ht="28.5" customHeight="1" spans="1:10">
      <c r="A31" s="39"/>
      <c r="B31" s="30" t="s">
        <v>1290</v>
      </c>
      <c r="C31" s="40" t="s">
        <v>1291</v>
      </c>
      <c r="D31" s="31" t="s">
        <v>1279</v>
      </c>
      <c r="E31" s="30" t="s">
        <v>1213</v>
      </c>
      <c r="F31" s="37">
        <v>100</v>
      </c>
      <c r="G31" s="38"/>
      <c r="H31" s="15">
        <f t="shared" si="3"/>
        <v>0</v>
      </c>
      <c r="I31" s="56">
        <v>55</v>
      </c>
      <c r="J31" s="55" t="str">
        <f t="shared" si="0"/>
        <v/>
      </c>
    </row>
    <row r="32" ht="28.5" customHeight="1" spans="1:10">
      <c r="A32" s="39"/>
      <c r="B32" s="30" t="s">
        <v>1292</v>
      </c>
      <c r="C32" s="40" t="s">
        <v>1293</v>
      </c>
      <c r="D32" s="31" t="s">
        <v>1279</v>
      </c>
      <c r="E32" s="30" t="s">
        <v>1213</v>
      </c>
      <c r="F32" s="37">
        <v>17</v>
      </c>
      <c r="G32" s="38"/>
      <c r="H32" s="15">
        <f t="shared" si="3"/>
        <v>0</v>
      </c>
      <c r="I32" s="56">
        <v>60</v>
      </c>
      <c r="J32" s="55" t="str">
        <f t="shared" si="0"/>
        <v/>
      </c>
    </row>
    <row r="33" ht="28.5" customHeight="1" spans="1:10">
      <c r="A33" s="39"/>
      <c r="B33" s="30" t="s">
        <v>1294</v>
      </c>
      <c r="C33" s="40" t="s">
        <v>1295</v>
      </c>
      <c r="D33" s="31" t="s">
        <v>1281</v>
      </c>
      <c r="E33" s="30" t="s">
        <v>1213</v>
      </c>
      <c r="F33" s="37">
        <v>50</v>
      </c>
      <c r="G33" s="38"/>
      <c r="H33" s="15">
        <f t="shared" ref="H33:H67" si="4">ROUND(F33*G33,0)</f>
        <v>0</v>
      </c>
      <c r="I33" s="56">
        <v>124</v>
      </c>
      <c r="J33" s="55" t="str">
        <f t="shared" si="0"/>
        <v/>
      </c>
    </row>
    <row r="34" ht="28.5" customHeight="1" spans="1:10">
      <c r="A34" s="39"/>
      <c r="B34" s="30" t="s">
        <v>1296</v>
      </c>
      <c r="C34" s="40" t="s">
        <v>1297</v>
      </c>
      <c r="D34" s="31" t="s">
        <v>1281</v>
      </c>
      <c r="E34" s="30" t="s">
        <v>1213</v>
      </c>
      <c r="F34" s="37">
        <v>50</v>
      </c>
      <c r="G34" s="38"/>
      <c r="H34" s="15">
        <f t="shared" si="4"/>
        <v>0</v>
      </c>
      <c r="I34" s="56">
        <v>140</v>
      </c>
      <c r="J34" s="55" t="str">
        <f t="shared" si="0"/>
        <v/>
      </c>
    </row>
    <row r="35" ht="28.5" customHeight="1" spans="1:10">
      <c r="A35" s="39"/>
      <c r="B35" s="30" t="s">
        <v>1298</v>
      </c>
      <c r="C35" s="40" t="s">
        <v>1299</v>
      </c>
      <c r="D35" s="31" t="s">
        <v>1281</v>
      </c>
      <c r="E35" s="30" t="s">
        <v>1213</v>
      </c>
      <c r="F35" s="37">
        <v>50</v>
      </c>
      <c r="G35" s="38"/>
      <c r="H35" s="15">
        <f t="shared" si="4"/>
        <v>0</v>
      </c>
      <c r="I35" s="56">
        <v>124</v>
      </c>
      <c r="J35" s="55" t="str">
        <f t="shared" si="0"/>
        <v/>
      </c>
    </row>
    <row r="36" ht="28.5" customHeight="1" spans="1:10">
      <c r="A36" s="39"/>
      <c r="B36" s="30" t="s">
        <v>1300</v>
      </c>
      <c r="C36" s="40" t="s">
        <v>1301</v>
      </c>
      <c r="D36" s="31" t="s">
        <v>1281</v>
      </c>
      <c r="E36" s="30" t="s">
        <v>1213</v>
      </c>
      <c r="F36" s="37">
        <v>50</v>
      </c>
      <c r="G36" s="38"/>
      <c r="H36" s="15">
        <f t="shared" si="4"/>
        <v>0</v>
      </c>
      <c r="I36" s="56">
        <v>62.26</v>
      </c>
      <c r="J36" s="55" t="str">
        <f t="shared" si="0"/>
        <v/>
      </c>
    </row>
    <row r="37" ht="28.5" customHeight="1" spans="1:10">
      <c r="A37" s="39"/>
      <c r="B37" s="30" t="s">
        <v>1302</v>
      </c>
      <c r="C37" s="40" t="s">
        <v>1303</v>
      </c>
      <c r="D37" s="31" t="s">
        <v>1304</v>
      </c>
      <c r="E37" s="30" t="s">
        <v>1213</v>
      </c>
      <c r="F37" s="37">
        <v>1141</v>
      </c>
      <c r="G37" s="38"/>
      <c r="H37" s="15">
        <f t="shared" si="4"/>
        <v>0</v>
      </c>
      <c r="I37" s="56">
        <v>30</v>
      </c>
      <c r="J37" s="55" t="str">
        <f t="shared" ref="J37:J66" si="5">IF(G37-I37&gt;0,"超限价","")</f>
        <v/>
      </c>
    </row>
    <row r="38" ht="28.5" customHeight="1" spans="1:10">
      <c r="A38" s="39"/>
      <c r="B38" s="30" t="s">
        <v>1305</v>
      </c>
      <c r="C38" s="40" t="s">
        <v>1306</v>
      </c>
      <c r="D38" s="31" t="s">
        <v>1242</v>
      </c>
      <c r="E38" s="30" t="s">
        <v>1213</v>
      </c>
      <c r="F38" s="37">
        <v>10</v>
      </c>
      <c r="G38" s="38"/>
      <c r="H38" s="15">
        <f t="shared" si="4"/>
        <v>0</v>
      </c>
      <c r="I38" s="56">
        <v>267</v>
      </c>
      <c r="J38" s="55" t="str">
        <f t="shared" si="5"/>
        <v/>
      </c>
    </row>
    <row r="39" ht="28.5" customHeight="1" spans="1:10">
      <c r="A39" s="39"/>
      <c r="B39" s="30" t="s">
        <v>1307</v>
      </c>
      <c r="C39" s="40" t="s">
        <v>1308</v>
      </c>
      <c r="D39" s="31" t="s">
        <v>1309</v>
      </c>
      <c r="E39" s="30" t="s">
        <v>1213</v>
      </c>
      <c r="F39" s="37">
        <v>17</v>
      </c>
      <c r="G39" s="38"/>
      <c r="H39" s="15">
        <f t="shared" si="4"/>
        <v>0</v>
      </c>
      <c r="I39" s="56">
        <v>53</v>
      </c>
      <c r="J39" s="55" t="str">
        <f t="shared" si="5"/>
        <v/>
      </c>
    </row>
    <row r="40" ht="28.5" customHeight="1" spans="1:10">
      <c r="A40" s="39"/>
      <c r="B40" s="30" t="s">
        <v>1310</v>
      </c>
      <c r="C40" s="40" t="s">
        <v>1311</v>
      </c>
      <c r="D40" s="31" t="s">
        <v>1309</v>
      </c>
      <c r="E40" s="30" t="s">
        <v>1213</v>
      </c>
      <c r="F40" s="37">
        <v>2000</v>
      </c>
      <c r="G40" s="38"/>
      <c r="H40" s="15">
        <f t="shared" si="4"/>
        <v>0</v>
      </c>
      <c r="I40" s="56">
        <v>29.5</v>
      </c>
      <c r="J40" s="55" t="str">
        <f t="shared" si="5"/>
        <v/>
      </c>
    </row>
    <row r="41" ht="28.5" customHeight="1" spans="1:10">
      <c r="A41" s="39"/>
      <c r="B41" s="30" t="s">
        <v>1312</v>
      </c>
      <c r="C41" s="40" t="s">
        <v>1313</v>
      </c>
      <c r="D41" s="31" t="s">
        <v>1314</v>
      </c>
      <c r="E41" s="30" t="s">
        <v>1213</v>
      </c>
      <c r="F41" s="37">
        <v>200</v>
      </c>
      <c r="G41" s="38"/>
      <c r="H41" s="15">
        <f t="shared" si="4"/>
        <v>0</v>
      </c>
      <c r="I41" s="56">
        <v>31.75</v>
      </c>
      <c r="J41" s="55" t="str">
        <f t="shared" si="5"/>
        <v/>
      </c>
    </row>
    <row r="42" ht="29.25" customHeight="1" spans="1:10">
      <c r="A42" s="44"/>
      <c r="B42" s="30" t="s">
        <v>1315</v>
      </c>
      <c r="C42" s="40" t="s">
        <v>1316</v>
      </c>
      <c r="D42" s="31" t="s">
        <v>1281</v>
      </c>
      <c r="E42" s="30" t="s">
        <v>1213</v>
      </c>
      <c r="F42" s="37">
        <v>20</v>
      </c>
      <c r="G42" s="38"/>
      <c r="H42" s="15">
        <f t="shared" si="4"/>
        <v>0</v>
      </c>
      <c r="I42" s="56">
        <v>94.84</v>
      </c>
      <c r="J42" s="55" t="str">
        <f t="shared" si="5"/>
        <v/>
      </c>
    </row>
    <row r="43" ht="28.5" customHeight="1" spans="1:10">
      <c r="A43" s="31" t="s">
        <v>1317</v>
      </c>
      <c r="B43" s="30" t="s">
        <v>1318</v>
      </c>
      <c r="C43" s="40" t="s">
        <v>1319</v>
      </c>
      <c r="D43" s="31" t="s">
        <v>1309</v>
      </c>
      <c r="E43" s="30" t="s">
        <v>1213</v>
      </c>
      <c r="F43" s="37">
        <v>15000</v>
      </c>
      <c r="G43" s="38"/>
      <c r="H43" s="15">
        <f t="shared" si="4"/>
        <v>0</v>
      </c>
      <c r="I43" s="56">
        <v>9</v>
      </c>
      <c r="J43" s="55" t="str">
        <f t="shared" si="5"/>
        <v/>
      </c>
    </row>
    <row r="44" ht="28.5" customHeight="1" spans="1:10">
      <c r="A44" s="31"/>
      <c r="B44" s="30" t="s">
        <v>1320</v>
      </c>
      <c r="C44" s="40" t="s">
        <v>1321</v>
      </c>
      <c r="D44" s="31" t="s">
        <v>1309</v>
      </c>
      <c r="E44" s="30" t="s">
        <v>1213</v>
      </c>
      <c r="F44" s="37">
        <v>675</v>
      </c>
      <c r="G44" s="38"/>
      <c r="H44" s="15">
        <f t="shared" si="4"/>
        <v>0</v>
      </c>
      <c r="I44" s="56">
        <v>33</v>
      </c>
      <c r="J44" s="55" t="str">
        <f t="shared" si="5"/>
        <v/>
      </c>
    </row>
    <row r="45" ht="28.5" customHeight="1" spans="1:10">
      <c r="A45" s="31" t="s">
        <v>1218</v>
      </c>
      <c r="B45" s="30" t="s">
        <v>1322</v>
      </c>
      <c r="C45" s="40" t="s">
        <v>1323</v>
      </c>
      <c r="D45" s="48" t="s">
        <v>1324</v>
      </c>
      <c r="E45" s="30" t="s">
        <v>43</v>
      </c>
      <c r="F45" s="47">
        <v>40</v>
      </c>
      <c r="G45" s="38"/>
      <c r="H45" s="15">
        <f t="shared" si="4"/>
        <v>0</v>
      </c>
      <c r="I45" s="56">
        <v>105</v>
      </c>
      <c r="J45" s="55" t="str">
        <f t="shared" si="5"/>
        <v/>
      </c>
    </row>
    <row r="46" ht="28.5" customHeight="1" spans="1:10">
      <c r="A46" s="31"/>
      <c r="B46" s="30" t="s">
        <v>1325</v>
      </c>
      <c r="C46" s="40" t="s">
        <v>1326</v>
      </c>
      <c r="D46" s="48" t="s">
        <v>1324</v>
      </c>
      <c r="E46" s="30" t="s">
        <v>43</v>
      </c>
      <c r="F46" s="47">
        <v>50</v>
      </c>
      <c r="G46" s="38"/>
      <c r="H46" s="15">
        <f t="shared" si="4"/>
        <v>0</v>
      </c>
      <c r="I46" s="56">
        <v>99</v>
      </c>
      <c r="J46" s="55" t="str">
        <f t="shared" si="5"/>
        <v/>
      </c>
    </row>
    <row r="47" ht="28.5" customHeight="1" spans="1:10">
      <c r="A47" s="31"/>
      <c r="B47" s="30" t="s">
        <v>1327</v>
      </c>
      <c r="C47" s="40" t="s">
        <v>1328</v>
      </c>
      <c r="D47" s="48" t="s">
        <v>1324</v>
      </c>
      <c r="E47" s="30" t="s">
        <v>43</v>
      </c>
      <c r="F47" s="47">
        <v>50</v>
      </c>
      <c r="G47" s="38"/>
      <c r="H47" s="15">
        <f t="shared" si="4"/>
        <v>0</v>
      </c>
      <c r="I47" s="56">
        <v>104</v>
      </c>
      <c r="J47" s="55" t="str">
        <f t="shared" si="5"/>
        <v/>
      </c>
    </row>
    <row r="48" ht="28.5" customHeight="1" spans="1:10">
      <c r="A48" s="31"/>
      <c r="B48" s="30" t="s">
        <v>1329</v>
      </c>
      <c r="C48" s="40" t="s">
        <v>1330</v>
      </c>
      <c r="D48" s="48" t="s">
        <v>1324</v>
      </c>
      <c r="E48" s="30" t="s">
        <v>43</v>
      </c>
      <c r="F48" s="49">
        <v>423.3</v>
      </c>
      <c r="G48" s="38"/>
      <c r="H48" s="15">
        <f t="shared" si="4"/>
        <v>0</v>
      </c>
      <c r="I48" s="56">
        <v>149</v>
      </c>
      <c r="J48" s="55" t="str">
        <f t="shared" si="5"/>
        <v/>
      </c>
    </row>
    <row r="49" ht="28.5" customHeight="1" spans="1:10">
      <c r="A49" s="31"/>
      <c r="B49" s="30" t="s">
        <v>1331</v>
      </c>
      <c r="C49" s="40" t="s">
        <v>1332</v>
      </c>
      <c r="D49" s="31" t="s">
        <v>1324</v>
      </c>
      <c r="E49" s="30" t="s">
        <v>43</v>
      </c>
      <c r="F49" s="47">
        <v>400</v>
      </c>
      <c r="G49" s="38"/>
      <c r="H49" s="15">
        <f t="shared" si="4"/>
        <v>0</v>
      </c>
      <c r="I49" s="56">
        <v>143</v>
      </c>
      <c r="J49" s="55" t="str">
        <f t="shared" si="5"/>
        <v/>
      </c>
    </row>
    <row r="50" ht="28.5" customHeight="1" spans="1:10">
      <c r="A50" s="31"/>
      <c r="B50" s="30" t="s">
        <v>1333</v>
      </c>
      <c r="C50" s="40" t="s">
        <v>1334</v>
      </c>
      <c r="D50" s="31" t="s">
        <v>1335</v>
      </c>
      <c r="E50" s="30" t="s">
        <v>43</v>
      </c>
      <c r="F50" s="47">
        <v>50</v>
      </c>
      <c r="G50" s="38"/>
      <c r="H50" s="15">
        <f t="shared" si="4"/>
        <v>0</v>
      </c>
      <c r="I50" s="56">
        <v>139.39</v>
      </c>
      <c r="J50" s="55" t="str">
        <f t="shared" si="5"/>
        <v/>
      </c>
    </row>
    <row r="51" ht="28.5" customHeight="1" spans="1:10">
      <c r="A51" s="31"/>
      <c r="B51" s="30" t="s">
        <v>1336</v>
      </c>
      <c r="C51" s="40" t="s">
        <v>1337</v>
      </c>
      <c r="D51" s="31" t="s">
        <v>1309</v>
      </c>
      <c r="E51" s="30" t="s">
        <v>43</v>
      </c>
      <c r="F51" s="47">
        <v>1900</v>
      </c>
      <c r="G51" s="38"/>
      <c r="H51" s="15">
        <f t="shared" si="4"/>
        <v>0</v>
      </c>
      <c r="I51" s="56">
        <v>19.19</v>
      </c>
      <c r="J51" s="55" t="str">
        <f t="shared" si="5"/>
        <v/>
      </c>
    </row>
    <row r="52" ht="28.5" customHeight="1" spans="1:10">
      <c r="A52" s="31"/>
      <c r="B52" s="30" t="s">
        <v>1338</v>
      </c>
      <c r="C52" s="40" t="s">
        <v>1339</v>
      </c>
      <c r="D52" s="31"/>
      <c r="E52" s="30" t="s">
        <v>43</v>
      </c>
      <c r="F52" s="47">
        <v>50</v>
      </c>
      <c r="G52" s="38"/>
      <c r="H52" s="15">
        <f t="shared" si="4"/>
        <v>0</v>
      </c>
      <c r="I52" s="56">
        <v>15.81</v>
      </c>
      <c r="J52" s="55" t="str">
        <f t="shared" si="5"/>
        <v/>
      </c>
    </row>
    <row r="53" ht="28.5" customHeight="1" spans="1:10">
      <c r="A53" s="31"/>
      <c r="B53" s="30" t="s">
        <v>1340</v>
      </c>
      <c r="C53" s="40" t="s">
        <v>1341</v>
      </c>
      <c r="D53" s="31"/>
      <c r="E53" s="30" t="s">
        <v>43</v>
      </c>
      <c r="F53" s="47">
        <v>95</v>
      </c>
      <c r="G53" s="38"/>
      <c r="H53" s="15">
        <f t="shared" si="4"/>
        <v>0</v>
      </c>
      <c r="I53" s="56">
        <v>15.81</v>
      </c>
      <c r="J53" s="55" t="str">
        <f t="shared" si="5"/>
        <v/>
      </c>
    </row>
    <row r="54" ht="28.5" customHeight="1" spans="1:10">
      <c r="A54" s="31" t="s">
        <v>1342</v>
      </c>
      <c r="B54" s="30" t="s">
        <v>1343</v>
      </c>
      <c r="C54" s="40" t="s">
        <v>1344</v>
      </c>
      <c r="D54" s="31"/>
      <c r="E54" s="30" t="s">
        <v>43</v>
      </c>
      <c r="F54" s="47">
        <v>2414</v>
      </c>
      <c r="G54" s="38"/>
      <c r="H54" s="15">
        <f t="shared" si="4"/>
        <v>0</v>
      </c>
      <c r="I54" s="56">
        <v>4</v>
      </c>
      <c r="J54" s="55" t="str">
        <f t="shared" si="5"/>
        <v/>
      </c>
    </row>
    <row r="55" ht="37.5" customHeight="1" spans="1:10">
      <c r="A55" s="31"/>
      <c r="B55" s="30" t="s">
        <v>1345</v>
      </c>
      <c r="C55" s="40" t="s">
        <v>1346</v>
      </c>
      <c r="D55" s="31"/>
      <c r="E55" s="30" t="s">
        <v>148</v>
      </c>
      <c r="F55" s="47">
        <v>500</v>
      </c>
      <c r="G55" s="38"/>
      <c r="H55" s="15">
        <f t="shared" si="4"/>
        <v>0</v>
      </c>
      <c r="I55" s="56">
        <v>65</v>
      </c>
      <c r="J55" s="55" t="str">
        <f t="shared" si="5"/>
        <v/>
      </c>
    </row>
    <row r="56" ht="45.6" customHeight="1" spans="1:10">
      <c r="A56" s="50" t="s">
        <v>1172</v>
      </c>
      <c r="B56" s="30" t="s">
        <v>1347</v>
      </c>
      <c r="C56" s="40" t="s">
        <v>1348</v>
      </c>
      <c r="D56" s="31"/>
      <c r="E56" s="30" t="s">
        <v>1213</v>
      </c>
      <c r="F56" s="37">
        <v>200</v>
      </c>
      <c r="G56" s="38"/>
      <c r="H56" s="15">
        <f t="shared" si="4"/>
        <v>0</v>
      </c>
      <c r="I56" s="56">
        <v>260.33</v>
      </c>
      <c r="J56" s="55" t="str">
        <f t="shared" si="5"/>
        <v/>
      </c>
    </row>
    <row r="57" ht="28.5" customHeight="1" spans="1:10">
      <c r="A57" s="51"/>
      <c r="B57" s="30" t="s">
        <v>1349</v>
      </c>
      <c r="C57" s="40" t="s">
        <v>1350</v>
      </c>
      <c r="D57" s="31" t="s">
        <v>1351</v>
      </c>
      <c r="E57" s="30" t="s">
        <v>1213</v>
      </c>
      <c r="F57" s="37">
        <v>3210</v>
      </c>
      <c r="G57" s="38"/>
      <c r="H57" s="15">
        <f t="shared" si="4"/>
        <v>0</v>
      </c>
      <c r="I57" s="56">
        <v>22.12</v>
      </c>
      <c r="J57" s="55" t="str">
        <f t="shared" si="5"/>
        <v/>
      </c>
    </row>
    <row r="58" ht="28.5" customHeight="1" spans="1:10">
      <c r="A58" s="51"/>
      <c r="B58" s="30" t="s">
        <v>1352</v>
      </c>
      <c r="C58" s="40" t="s">
        <v>1353</v>
      </c>
      <c r="D58" s="31" t="s">
        <v>1354</v>
      </c>
      <c r="E58" s="30" t="s">
        <v>61</v>
      </c>
      <c r="F58" s="37">
        <v>100</v>
      </c>
      <c r="G58" s="38"/>
      <c r="H58" s="15">
        <f t="shared" si="4"/>
        <v>0</v>
      </c>
      <c r="I58" s="56">
        <v>297.05</v>
      </c>
      <c r="J58" s="55" t="str">
        <f t="shared" si="5"/>
        <v/>
      </c>
    </row>
    <row r="59" s="18" customFormat="1" ht="28.5" customHeight="1" spans="1:10">
      <c r="A59" s="51"/>
      <c r="B59" s="30" t="s">
        <v>1355</v>
      </c>
      <c r="C59" s="40" t="s">
        <v>1356</v>
      </c>
      <c r="D59" s="45" t="s">
        <v>1357</v>
      </c>
      <c r="E59" s="46" t="s">
        <v>1213</v>
      </c>
      <c r="F59" s="37">
        <v>10</v>
      </c>
      <c r="G59" s="38"/>
      <c r="H59" s="15">
        <f t="shared" si="4"/>
        <v>0</v>
      </c>
      <c r="I59" s="56">
        <v>84.58</v>
      </c>
      <c r="J59" s="55" t="str">
        <f t="shared" si="5"/>
        <v/>
      </c>
    </row>
    <row r="60" s="18" customFormat="1" ht="28.5" customHeight="1" spans="1:10">
      <c r="A60" s="51"/>
      <c r="B60" s="30" t="s">
        <v>1358</v>
      </c>
      <c r="C60" s="40" t="s">
        <v>1356</v>
      </c>
      <c r="D60" s="45" t="s">
        <v>1359</v>
      </c>
      <c r="E60" s="46" t="s">
        <v>1213</v>
      </c>
      <c r="F60" s="37">
        <v>10</v>
      </c>
      <c r="G60" s="38"/>
      <c r="H60" s="15">
        <f t="shared" ref="H60" si="6">ROUND(F60*G60,0)</f>
        <v>0</v>
      </c>
      <c r="I60" s="56">
        <v>163.16</v>
      </c>
      <c r="J60" s="55" t="str">
        <f t="shared" si="5"/>
        <v/>
      </c>
    </row>
    <row r="61" ht="28.5" customHeight="1" spans="1:10">
      <c r="A61" s="51"/>
      <c r="B61" s="30" t="s">
        <v>1360</v>
      </c>
      <c r="C61" s="40" t="s">
        <v>1361</v>
      </c>
      <c r="D61" s="31" t="s">
        <v>1362</v>
      </c>
      <c r="E61" s="30" t="s">
        <v>1213</v>
      </c>
      <c r="F61" s="37">
        <v>5</v>
      </c>
      <c r="G61" s="38"/>
      <c r="H61" s="15">
        <f t="shared" si="4"/>
        <v>0</v>
      </c>
      <c r="I61" s="56">
        <v>549.8</v>
      </c>
      <c r="J61" s="55" t="str">
        <f t="shared" si="5"/>
        <v/>
      </c>
    </row>
    <row r="62" ht="28.5" customHeight="1" spans="1:10">
      <c r="A62" s="51"/>
      <c r="B62" s="30" t="s">
        <v>1363</v>
      </c>
      <c r="C62" s="40" t="s">
        <v>1364</v>
      </c>
      <c r="D62" s="31" t="s">
        <v>1365</v>
      </c>
      <c r="E62" s="30" t="s">
        <v>1213</v>
      </c>
      <c r="F62" s="37">
        <v>86</v>
      </c>
      <c r="G62" s="38"/>
      <c r="H62" s="15">
        <f t="shared" si="4"/>
        <v>0</v>
      </c>
      <c r="I62" s="56">
        <v>28.55</v>
      </c>
      <c r="J62" s="55" t="str">
        <f t="shared" si="5"/>
        <v/>
      </c>
    </row>
    <row r="63" ht="47.85" customHeight="1" spans="1:10">
      <c r="A63" s="51"/>
      <c r="B63" s="30" t="s">
        <v>1366</v>
      </c>
      <c r="C63" s="40" t="s">
        <v>1367</v>
      </c>
      <c r="D63" s="45"/>
      <c r="E63" s="30" t="s">
        <v>43</v>
      </c>
      <c r="F63" s="47">
        <v>167.3</v>
      </c>
      <c r="G63" s="38"/>
      <c r="H63" s="15">
        <f t="shared" si="4"/>
        <v>0</v>
      </c>
      <c r="I63" s="56">
        <v>150</v>
      </c>
      <c r="J63" s="55" t="str">
        <f t="shared" si="5"/>
        <v/>
      </c>
    </row>
    <row r="64" ht="28.5" customHeight="1" spans="1:10">
      <c r="A64" s="51"/>
      <c r="B64" s="30" t="s">
        <v>1368</v>
      </c>
      <c r="C64" s="40" t="s">
        <v>1369</v>
      </c>
      <c r="D64" s="45"/>
      <c r="E64" s="30" t="s">
        <v>179</v>
      </c>
      <c r="F64" s="47">
        <v>200</v>
      </c>
      <c r="G64" s="38"/>
      <c r="H64" s="15">
        <f t="shared" si="4"/>
        <v>0</v>
      </c>
      <c r="I64" s="56">
        <v>87.16</v>
      </c>
      <c r="J64" s="55" t="str">
        <f t="shared" si="5"/>
        <v/>
      </c>
    </row>
    <row r="65" ht="28.5" customHeight="1" spans="1:10">
      <c r="A65" s="51"/>
      <c r="B65" s="30" t="s">
        <v>1370</v>
      </c>
      <c r="C65" s="40" t="s">
        <v>1371</v>
      </c>
      <c r="D65" s="45"/>
      <c r="E65" s="46" t="s">
        <v>1213</v>
      </c>
      <c r="F65" s="37">
        <v>53216</v>
      </c>
      <c r="G65" s="38"/>
      <c r="H65" s="15">
        <f t="shared" si="4"/>
        <v>0</v>
      </c>
      <c r="I65" s="56">
        <v>3.74</v>
      </c>
      <c r="J65" s="55" t="str">
        <f t="shared" si="5"/>
        <v/>
      </c>
    </row>
    <row r="66" ht="28.5" customHeight="1" spans="1:10">
      <c r="A66" s="51"/>
      <c r="B66" s="30" t="s">
        <v>1372</v>
      </c>
      <c r="C66" s="40" t="s">
        <v>1373</v>
      </c>
      <c r="D66" s="45"/>
      <c r="E66" s="46" t="s">
        <v>161</v>
      </c>
      <c r="F66" s="47">
        <v>430</v>
      </c>
      <c r="G66" s="38"/>
      <c r="H66" s="15">
        <f t="shared" si="4"/>
        <v>0</v>
      </c>
      <c r="I66" s="56">
        <v>639.84</v>
      </c>
      <c r="J66" s="55" t="str">
        <f t="shared" si="5"/>
        <v/>
      </c>
    </row>
    <row r="67" ht="28.5" customHeight="1" spans="1:10">
      <c r="A67" s="30" t="s">
        <v>1374</v>
      </c>
      <c r="B67" s="30"/>
      <c r="C67" s="30"/>
      <c r="D67" s="30"/>
      <c r="E67" s="30"/>
      <c r="F67" s="30"/>
      <c r="G67" s="32"/>
      <c r="H67" s="16">
        <f>ROUND(SUM(H4:H66),0)</f>
        <v>0</v>
      </c>
      <c r="I67" s="57"/>
      <c r="J67" s="57"/>
    </row>
  </sheetData>
  <sheetProtection algorithmName="SHA-512" hashValue="GHu4Nvf0Mce3Rl4LSMkOcwq7L1OxDkiuUZU+fdhO4apceQWNXL2wh1TCgqGPV85xU6Yg/AMoukKiozPaAq6WNQ==" saltValue="U14/wkqjTpln4fnuW5oWjQ==" spinCount="100000" sheet="1" objects="1"/>
  <mergeCells count="11">
    <mergeCell ref="A1:H1"/>
    <mergeCell ref="A2:F2"/>
    <mergeCell ref="G2:H2"/>
    <mergeCell ref="A67:G67"/>
    <mergeCell ref="A4:A16"/>
    <mergeCell ref="A17:A29"/>
    <mergeCell ref="A30:A42"/>
    <mergeCell ref="A43:A44"/>
    <mergeCell ref="A45:A53"/>
    <mergeCell ref="A54:A55"/>
    <mergeCell ref="A56:A66"/>
  </mergeCells>
  <pageMargins left="0.708661417322835" right="0.708661417322835" top="0.748031496062992" bottom="0.748031496062992" header="0.31496062992126" footer="0.31496062992126"/>
  <pageSetup paperSize="9" scale="84" fitToHeight="0" orientation="portrait" horizontalDpi="300" verticalDpi="300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workbookViewId="0">
      <selection activeCell="E5" sqref="E5"/>
    </sheetView>
  </sheetViews>
  <sheetFormatPr defaultColWidth="9" defaultRowHeight="14.25" outlineLevelRow="5" outlineLevelCol="5"/>
  <cols>
    <col min="1" max="1" width="10.625" style="11" customWidth="1"/>
    <col min="2" max="2" width="27.625" style="11" customWidth="1"/>
    <col min="3" max="3" width="7.625" style="11" customWidth="1"/>
    <col min="4" max="6" width="12.625" style="11" customWidth="1"/>
    <col min="7" max="16384" width="9" style="11"/>
  </cols>
  <sheetData>
    <row r="1" ht="28.5" customHeight="1" spans="1:6">
      <c r="A1" s="2" t="s">
        <v>1375</v>
      </c>
      <c r="B1" s="2"/>
      <c r="C1" s="2"/>
      <c r="D1" s="2"/>
      <c r="E1" s="2"/>
      <c r="F1" s="2"/>
    </row>
    <row r="2" ht="28.5" customHeight="1" spans="1:6">
      <c r="A2" s="3" t="str">
        <f>总汇总表!A2</f>
        <v>项目名称：怀柔区普通公路日常养护作业第1标段                          </v>
      </c>
      <c r="B2" s="3"/>
      <c r="C2" s="3"/>
      <c r="D2" s="3"/>
      <c r="E2" s="12" t="s">
        <v>2</v>
      </c>
      <c r="F2" s="12"/>
    </row>
    <row r="3" ht="28.5" customHeight="1" spans="1:6">
      <c r="A3" s="5" t="s">
        <v>32</v>
      </c>
      <c r="B3" s="5" t="s">
        <v>33</v>
      </c>
      <c r="C3" s="5" t="s">
        <v>34</v>
      </c>
      <c r="D3" s="5" t="s">
        <v>35</v>
      </c>
      <c r="E3" s="6" t="s">
        <v>36</v>
      </c>
      <c r="F3" s="6" t="s">
        <v>37</v>
      </c>
    </row>
    <row r="4" ht="28.5" customHeight="1" spans="1:6">
      <c r="A4" s="5" t="s">
        <v>507</v>
      </c>
      <c r="B4" s="13" t="s">
        <v>25</v>
      </c>
      <c r="C4" s="8"/>
      <c r="D4" s="8"/>
      <c r="E4" s="8"/>
      <c r="F4" s="8"/>
    </row>
    <row r="5" ht="28.5" customHeight="1" spans="1:6">
      <c r="A5" s="5" t="s">
        <v>169</v>
      </c>
      <c r="B5" s="13" t="s">
        <v>1375</v>
      </c>
      <c r="C5" s="5" t="s">
        <v>509</v>
      </c>
      <c r="D5" s="5">
        <v>1</v>
      </c>
      <c r="E5" s="14"/>
      <c r="F5" s="15">
        <f>ROUND(D5*E5,0)</f>
        <v>0</v>
      </c>
    </row>
    <row r="6" ht="28.5" customHeight="1" spans="1:6">
      <c r="A6" s="5" t="s">
        <v>1376</v>
      </c>
      <c r="B6" s="5"/>
      <c r="C6" s="5"/>
      <c r="D6" s="5"/>
      <c r="E6" s="5"/>
      <c r="F6" s="16">
        <f>ROUND(SUM(F5),0)</f>
        <v>0</v>
      </c>
    </row>
  </sheetData>
  <sheetProtection algorithmName="SHA-512" hashValue="RGfZo7sOrqSEQeVTSNtcJLlFtKOUiwL08+57NLnRVY4mr+oLUUjRt6J0ayTNZ3Q5ULE/nDDuEdjlrq91ZyQlMg==" saltValue="tZDYVA/gA5O99D73o0Fqlg==" spinCount="100000" sheet="1" objects="1"/>
  <mergeCells count="4">
    <mergeCell ref="A1:F1"/>
    <mergeCell ref="A2:D2"/>
    <mergeCell ref="E2:F2"/>
    <mergeCell ref="A6:E6"/>
  </mergeCells>
  <pageMargins left="0.7" right="0.7" top="0.75" bottom="0.75" header="0.3" footer="0.3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view="pageBreakPreview" zoomScaleNormal="100" workbookViewId="0">
      <selection activeCell="D9" sqref="D9"/>
    </sheetView>
  </sheetViews>
  <sheetFormatPr defaultColWidth="8.75" defaultRowHeight="14.25" outlineLevelCol="3"/>
  <cols>
    <col min="1" max="1" width="8.375" style="1" customWidth="1"/>
    <col min="2" max="2" width="15.375" style="1" customWidth="1"/>
    <col min="3" max="3" width="38.375" style="1" customWidth="1"/>
    <col min="4" max="4" width="19.375" style="1" customWidth="1"/>
    <col min="5" max="16384" width="8.75" style="1"/>
  </cols>
  <sheetData>
    <row r="1" ht="35.1" customHeight="1" spans="1:4">
      <c r="A1" s="2" t="s">
        <v>1377</v>
      </c>
      <c r="B1" s="2"/>
      <c r="C1" s="2"/>
      <c r="D1" s="2"/>
    </row>
    <row r="2" ht="35.1" customHeight="1" spans="1:4">
      <c r="A2" s="3" t="str">
        <f>总汇总表!A2</f>
        <v>项目名称：怀柔区普通公路日常养护作业第1标段                          </v>
      </c>
      <c r="B2" s="3"/>
      <c r="C2" s="3"/>
      <c r="D2" s="4" t="s">
        <v>2</v>
      </c>
    </row>
    <row r="3" ht="35.1" customHeight="1" spans="1:4">
      <c r="A3" s="5" t="s">
        <v>3</v>
      </c>
      <c r="B3" s="5" t="s">
        <v>513</v>
      </c>
      <c r="C3" s="6" t="s">
        <v>5</v>
      </c>
      <c r="D3" s="5" t="s">
        <v>11</v>
      </c>
    </row>
    <row r="4" ht="35.1" customHeight="1" spans="1:4">
      <c r="A4" s="5">
        <v>1</v>
      </c>
      <c r="B4" s="5" t="s">
        <v>12</v>
      </c>
      <c r="C4" s="7" t="s">
        <v>1209</v>
      </c>
      <c r="D4" s="5">
        <f>'绿化日常管护（一类项目）'!F21</f>
        <v>0</v>
      </c>
    </row>
    <row r="5" ht="35.1" customHeight="1" spans="1:4">
      <c r="A5" s="5">
        <v>2</v>
      </c>
      <c r="B5" s="5" t="s">
        <v>18</v>
      </c>
      <c r="C5" s="7" t="s">
        <v>1228</v>
      </c>
      <c r="D5" s="5">
        <f>'绿化日常管护（二类项目）'!H67</f>
        <v>0</v>
      </c>
    </row>
    <row r="6" ht="35.1" customHeight="1" spans="1:4">
      <c r="A6" s="5">
        <v>3</v>
      </c>
      <c r="B6" s="8" t="s">
        <v>1375</v>
      </c>
      <c r="C6" s="8"/>
      <c r="D6" s="5">
        <f>'安全生产费（绿化日常管护）'!F6</f>
        <v>0</v>
      </c>
    </row>
    <row r="7" ht="35.1" customHeight="1" spans="1:4">
      <c r="A7" s="5">
        <v>4</v>
      </c>
      <c r="B7" s="8" t="s">
        <v>804</v>
      </c>
      <c r="C7" s="8"/>
      <c r="D7" s="9">
        <f>SUM(D4:D6)</f>
        <v>0</v>
      </c>
    </row>
    <row r="8" ht="35.1" customHeight="1" spans="1:4">
      <c r="A8" s="5">
        <v>5</v>
      </c>
      <c r="B8" s="7" t="s">
        <v>27</v>
      </c>
      <c r="C8" s="7"/>
      <c r="D8" s="5">
        <f>'安全生产费（绿化日常管护）'!F6</f>
        <v>0</v>
      </c>
    </row>
    <row r="9" ht="35.1" customHeight="1" spans="1:4">
      <c r="A9" s="5">
        <v>6</v>
      </c>
      <c r="B9" s="8" t="s">
        <v>805</v>
      </c>
      <c r="C9" s="8"/>
      <c r="D9" s="9">
        <f>ROUND(D7,0)</f>
        <v>0</v>
      </c>
    </row>
    <row r="10" spans="1:1">
      <c r="A10" s="10"/>
    </row>
  </sheetData>
  <sheetProtection algorithmName="SHA-512" hashValue="FQGKEaPc/HmVT/XsBFK49GOy/2ky8jn54mhIOPtSQ1GHVp7iSXzo4yAmwn0zKdWV9mmglIkXUDl4YgoJZUKsZQ==" saltValue="ZpongT5zGueF88Gixt7XDA==" spinCount="100000" sheet="1" objects="1"/>
  <mergeCells count="6">
    <mergeCell ref="A1:D1"/>
    <mergeCell ref="A2:C2"/>
    <mergeCell ref="B6:C6"/>
    <mergeCell ref="B7:C7"/>
    <mergeCell ref="B8:C8"/>
    <mergeCell ref="B9:C9"/>
  </mergeCells>
  <pageMargins left="0.7" right="0.7" top="0.75" bottom="0.75" header="0.3" footer="0.3"/>
  <pageSetup paperSize="9" orientation="portrait" horizontalDpi="300" verticalDpi="300"/>
  <headerFooter/>
  <ignoredErrors>
    <ignoredError sqref="D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view="pageBreakPreview" zoomScaleNormal="100" workbookViewId="0">
      <selection activeCell="F4" sqref="F4"/>
    </sheetView>
  </sheetViews>
  <sheetFormatPr defaultColWidth="8.75" defaultRowHeight="14.25" outlineLevelRow="6" outlineLevelCol="5"/>
  <cols>
    <col min="1" max="1" width="10.625" style="229" customWidth="1"/>
    <col min="2" max="2" width="26.625" style="336" customWidth="1"/>
    <col min="3" max="3" width="7.625" style="231" customWidth="1"/>
    <col min="4" max="4" width="12.625" style="319" customWidth="1"/>
    <col min="5" max="6" width="12.625" style="152" customWidth="1"/>
    <col min="7" max="16384" width="8.75" style="152"/>
  </cols>
  <sheetData>
    <row r="1" ht="28.5" customHeight="1" spans="1:6">
      <c r="A1" s="145" t="s">
        <v>14</v>
      </c>
      <c r="B1" s="145"/>
      <c r="C1" s="145"/>
      <c r="D1" s="145"/>
      <c r="E1" s="145"/>
      <c r="F1" s="145"/>
    </row>
    <row r="2" s="207" customFormat="1" ht="28.5" customHeight="1" spans="1:6">
      <c r="A2" s="169" t="str">
        <f>总汇总表!A2</f>
        <v>项目名称：怀柔区普通公路日常养护作业第1标段                          </v>
      </c>
      <c r="B2" s="169"/>
      <c r="C2" s="169"/>
      <c r="D2" s="169"/>
      <c r="E2" s="211" t="s">
        <v>63</v>
      </c>
      <c r="F2" s="211"/>
    </row>
    <row r="3" ht="28.5" customHeight="1" spans="1:6">
      <c r="A3" s="48" t="s">
        <v>32</v>
      </c>
      <c r="B3" s="48" t="s">
        <v>33</v>
      </c>
      <c r="C3" s="48" t="s">
        <v>34</v>
      </c>
      <c r="D3" s="48" t="s">
        <v>35</v>
      </c>
      <c r="E3" s="48" t="s">
        <v>36</v>
      </c>
      <c r="F3" s="48" t="s">
        <v>37</v>
      </c>
    </row>
    <row r="4" ht="28.5" customHeight="1" spans="1:6">
      <c r="A4" s="48" t="s">
        <v>64</v>
      </c>
      <c r="B4" s="313" t="s">
        <v>65</v>
      </c>
      <c r="C4" s="48" t="s">
        <v>53</v>
      </c>
      <c r="D4" s="184">
        <v>12</v>
      </c>
      <c r="E4" s="341"/>
      <c r="F4" s="212">
        <f>ROUND(E4*D4,0)</f>
        <v>0</v>
      </c>
    </row>
    <row r="5" ht="27" spans="1:6">
      <c r="A5" s="48" t="s">
        <v>66</v>
      </c>
      <c r="B5" s="313" t="s">
        <v>67</v>
      </c>
      <c r="C5" s="48" t="s">
        <v>53</v>
      </c>
      <c r="D5" s="184">
        <v>12</v>
      </c>
      <c r="E5" s="341"/>
      <c r="F5" s="212">
        <f>ROUND(E5*D5,0)</f>
        <v>0</v>
      </c>
    </row>
    <row r="6" ht="28.5" customHeight="1" spans="1:6">
      <c r="A6" s="48" t="s">
        <v>68</v>
      </c>
      <c r="B6" s="313" t="s">
        <v>69</v>
      </c>
      <c r="C6" s="48" t="s">
        <v>70</v>
      </c>
      <c r="D6" s="184">
        <v>181</v>
      </c>
      <c r="E6" s="341"/>
      <c r="F6" s="212">
        <f>ROUND(E6*D6,0)</f>
        <v>0</v>
      </c>
    </row>
    <row r="7" ht="28.5" customHeight="1" spans="1:6">
      <c r="A7" s="198" t="s">
        <v>71</v>
      </c>
      <c r="B7" s="198"/>
      <c r="C7" s="198"/>
      <c r="D7" s="198"/>
      <c r="E7" s="198"/>
      <c r="F7" s="16">
        <f>ROUND(SUM(F4:F6),0)</f>
        <v>0</v>
      </c>
    </row>
  </sheetData>
  <sheetProtection algorithmName="SHA-512" hashValue="ViayATgHFFlBkRIzN+2WHpzxHytRfZ797FsfMRRSTcoKG4ieyTZNazzitQ1ZILbvoNPcisjfOwEpa2Xvi38MTQ==" saltValue="bzYCIg+DixC2CpFMH1y52w==" spinCount="100000" sheet="1" objects="1"/>
  <mergeCells count="4">
    <mergeCell ref="A1:F1"/>
    <mergeCell ref="A2:D2"/>
    <mergeCell ref="E2:F2"/>
    <mergeCell ref="A7:E7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view="pageBreakPreview" zoomScaleNormal="130" workbookViewId="0">
      <selection activeCell="E4" sqref="E4:E9"/>
    </sheetView>
  </sheetViews>
  <sheetFormatPr defaultColWidth="8.75" defaultRowHeight="14.25" outlineLevelCol="6"/>
  <cols>
    <col min="1" max="1" width="10.625" style="229" customWidth="1"/>
    <col min="2" max="2" width="24.25" style="336" customWidth="1"/>
    <col min="3" max="3" width="9.375" style="231" customWidth="1"/>
    <col min="4" max="4" width="12.5" style="319" customWidth="1"/>
    <col min="5" max="5" width="12.125" style="152" customWidth="1"/>
    <col min="6" max="6" width="12.625" style="152" customWidth="1"/>
    <col min="7" max="7" width="9.375" style="152"/>
    <col min="8" max="9" width="12.625" style="152"/>
    <col min="10" max="16384" width="8.75" style="152"/>
  </cols>
  <sheetData>
    <row r="1" ht="28.5" customHeight="1" spans="1:6">
      <c r="A1" s="145" t="s">
        <v>15</v>
      </c>
      <c r="B1" s="145"/>
      <c r="C1" s="145"/>
      <c r="D1" s="145"/>
      <c r="E1" s="145"/>
      <c r="F1" s="145"/>
    </row>
    <row r="2" s="207" customFormat="1" ht="28.5" customHeight="1" spans="1:6">
      <c r="A2" s="169" t="str">
        <f>总汇总表!A2</f>
        <v>项目名称：怀柔区普通公路日常养护作业第1标段                          </v>
      </c>
      <c r="B2" s="169"/>
      <c r="C2" s="169"/>
      <c r="D2" s="169"/>
      <c r="E2" s="211" t="s">
        <v>63</v>
      </c>
      <c r="F2" s="211"/>
    </row>
    <row r="3" ht="28.5" customHeight="1" spans="1:6">
      <c r="A3" s="48" t="s">
        <v>32</v>
      </c>
      <c r="B3" s="48" t="s">
        <v>33</v>
      </c>
      <c r="C3" s="48" t="s">
        <v>34</v>
      </c>
      <c r="D3" s="48" t="s">
        <v>35</v>
      </c>
      <c r="E3" s="48" t="s">
        <v>36</v>
      </c>
      <c r="F3" s="48" t="s">
        <v>37</v>
      </c>
    </row>
    <row r="4" ht="30.95" customHeight="1" spans="1:7">
      <c r="A4" s="216" t="s">
        <v>72</v>
      </c>
      <c r="B4" s="220" t="s">
        <v>73</v>
      </c>
      <c r="C4" s="216" t="s">
        <v>74</v>
      </c>
      <c r="D4" s="337">
        <f>SUM(D5:D8)</f>
        <v>16.2886</v>
      </c>
      <c r="E4" s="221"/>
      <c r="F4" s="338">
        <f>ROUND(E4*D4,0)</f>
        <v>0</v>
      </c>
      <c r="G4" s="339"/>
    </row>
    <row r="5" ht="28.5" customHeight="1" spans="1:6">
      <c r="A5" s="216" t="s">
        <v>75</v>
      </c>
      <c r="B5" s="220" t="s">
        <v>76</v>
      </c>
      <c r="C5" s="216" t="s">
        <v>74</v>
      </c>
      <c r="D5" s="340">
        <f>6.79*1</f>
        <v>6.79</v>
      </c>
      <c r="E5" s="179"/>
      <c r="F5" s="338">
        <f t="shared" ref="F4:F9" si="0">ROUND(E5*D5,0)</f>
        <v>0</v>
      </c>
    </row>
    <row r="6" ht="31.5" customHeight="1" spans="1:6">
      <c r="A6" s="216" t="s">
        <v>77</v>
      </c>
      <c r="B6" s="220" t="s">
        <v>78</v>
      </c>
      <c r="C6" s="216" t="s">
        <v>74</v>
      </c>
      <c r="D6" s="340">
        <f>2.765*1</f>
        <v>2.765</v>
      </c>
      <c r="E6" s="179"/>
      <c r="F6" s="338">
        <f t="shared" si="0"/>
        <v>0</v>
      </c>
    </row>
    <row r="7" ht="31.5" customHeight="1" spans="1:6">
      <c r="A7" s="216" t="s">
        <v>79</v>
      </c>
      <c r="B7" s="220" t="s">
        <v>80</v>
      </c>
      <c r="C7" s="216" t="s">
        <v>74</v>
      </c>
      <c r="D7" s="340">
        <f>5.397*1</f>
        <v>5.397</v>
      </c>
      <c r="E7" s="179"/>
      <c r="F7" s="338">
        <f t="shared" si="0"/>
        <v>0</v>
      </c>
    </row>
    <row r="8" ht="31.5" customHeight="1" spans="1:6">
      <c r="A8" s="216" t="s">
        <v>81</v>
      </c>
      <c r="B8" s="220" t="s">
        <v>82</v>
      </c>
      <c r="C8" s="216" t="s">
        <v>74</v>
      </c>
      <c r="D8" s="340">
        <f>1.3366*1</f>
        <v>1.3366</v>
      </c>
      <c r="E8" s="179"/>
      <c r="F8" s="338">
        <f t="shared" si="0"/>
        <v>0</v>
      </c>
    </row>
    <row r="9" ht="31.5" customHeight="1" spans="1:6">
      <c r="A9" s="214" t="s">
        <v>83</v>
      </c>
      <c r="B9" s="220" t="s">
        <v>84</v>
      </c>
      <c r="C9" s="216" t="s">
        <v>85</v>
      </c>
      <c r="D9" s="184">
        <f>2*1</f>
        <v>2</v>
      </c>
      <c r="E9" s="179"/>
      <c r="F9" s="338">
        <f t="shared" si="0"/>
        <v>0</v>
      </c>
    </row>
    <row r="10" ht="28.5" customHeight="1" spans="1:6">
      <c r="A10" s="198" t="s">
        <v>86</v>
      </c>
      <c r="B10" s="198"/>
      <c r="C10" s="198"/>
      <c r="D10" s="198"/>
      <c r="E10" s="198"/>
      <c r="F10" s="16">
        <f>ROUND(SUM(F4:F9),0)</f>
        <v>0</v>
      </c>
    </row>
  </sheetData>
  <sheetProtection algorithmName="SHA-512" hashValue="I98RMTXYC7tgsRhuS7fRZqm9679CfaXmWt+wfZNPjbqwk/cU1ctlSb4Hy0QKUyrS96gKV20zr5JWAydgNT8ISg==" saltValue="/Qh8zFOxL5MRh5p7RZeO0g==" spinCount="100000" sheet="1" objects="1"/>
  <mergeCells count="4">
    <mergeCell ref="A1:F1"/>
    <mergeCell ref="A2:D2"/>
    <mergeCell ref="E2:F2"/>
    <mergeCell ref="A10:E10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view="pageBreakPreview" zoomScaleNormal="100" workbookViewId="0">
      <selection activeCell="E4" sqref="E4:E6"/>
    </sheetView>
  </sheetViews>
  <sheetFormatPr defaultColWidth="8.75" defaultRowHeight="14.25" outlineLevelRow="6" outlineLevelCol="6"/>
  <cols>
    <col min="1" max="1" width="10.625" style="202" customWidth="1"/>
    <col min="2" max="2" width="26.625" style="203" customWidth="1"/>
    <col min="3" max="3" width="7.625" style="204" customWidth="1"/>
    <col min="4" max="4" width="12.625" style="204" customWidth="1"/>
    <col min="5" max="6" width="12.625" style="202" customWidth="1"/>
    <col min="7" max="7" width="9.375" style="202"/>
    <col min="8" max="8" width="8.75" style="202"/>
    <col min="9" max="9" width="12.625" style="202"/>
    <col min="10" max="16384" width="8.75" style="202"/>
  </cols>
  <sheetData>
    <row r="1" ht="28.5" customHeight="1" spans="1:6">
      <c r="A1" s="330" t="s">
        <v>16</v>
      </c>
      <c r="B1" s="330"/>
      <c r="C1" s="330"/>
      <c r="D1" s="330"/>
      <c r="E1" s="330"/>
      <c r="F1" s="330"/>
    </row>
    <row r="2" ht="28.5" customHeight="1" spans="1:6">
      <c r="A2" s="169" t="str">
        <f>总汇总表!A2</f>
        <v>项目名称：怀柔区普通公路日常养护作业第1标段                          </v>
      </c>
      <c r="B2" s="169"/>
      <c r="C2" s="169"/>
      <c r="D2" s="169"/>
      <c r="E2" s="211" t="s">
        <v>63</v>
      </c>
      <c r="F2" s="211"/>
    </row>
    <row r="3" ht="28.5" customHeight="1" spans="1:6">
      <c r="A3" s="196" t="s">
        <v>32</v>
      </c>
      <c r="B3" s="196" t="s">
        <v>33</v>
      </c>
      <c r="C3" s="196" t="s">
        <v>34</v>
      </c>
      <c r="D3" s="196" t="s">
        <v>35</v>
      </c>
      <c r="E3" s="196" t="s">
        <v>36</v>
      </c>
      <c r="F3" s="196" t="s">
        <v>37</v>
      </c>
    </row>
    <row r="4" ht="28.5" customHeight="1" spans="1:7">
      <c r="A4" s="309" t="s">
        <v>87</v>
      </c>
      <c r="B4" s="331" t="s">
        <v>88</v>
      </c>
      <c r="C4" s="224" t="s">
        <v>89</v>
      </c>
      <c r="D4" s="322">
        <v>576.425</v>
      </c>
      <c r="E4" s="332"/>
      <c r="F4" s="140">
        <f>ROUND(E4*D4,0)</f>
        <v>0</v>
      </c>
      <c r="G4" s="333"/>
    </row>
    <row r="5" ht="28.5" customHeight="1" spans="1:6">
      <c r="A5" s="309" t="s">
        <v>90</v>
      </c>
      <c r="B5" s="334" t="s">
        <v>91</v>
      </c>
      <c r="C5" s="224" t="s">
        <v>89</v>
      </c>
      <c r="D5" s="322">
        <f>382.515+8.08*2</f>
        <v>398.675</v>
      </c>
      <c r="E5" s="332"/>
      <c r="F5" s="140">
        <f>ROUND(E5*D5,0)</f>
        <v>0</v>
      </c>
    </row>
    <row r="6" ht="28.5" customHeight="1" spans="1:6">
      <c r="A6" s="309" t="s">
        <v>92</v>
      </c>
      <c r="B6" s="334" t="s">
        <v>93</v>
      </c>
      <c r="C6" s="224" t="s">
        <v>94</v>
      </c>
      <c r="D6" s="309">
        <v>1</v>
      </c>
      <c r="E6" s="335"/>
      <c r="F6" s="140">
        <f>ROUND(E6*D6,0)</f>
        <v>0</v>
      </c>
    </row>
    <row r="7" ht="28.5" customHeight="1" spans="1:6">
      <c r="A7" s="224" t="s">
        <v>95</v>
      </c>
      <c r="B7" s="224"/>
      <c r="C7" s="224"/>
      <c r="D7" s="224"/>
      <c r="E7" s="224"/>
      <c r="F7" s="16">
        <f>ROUND(SUM(F4:F6),0)</f>
        <v>0</v>
      </c>
    </row>
  </sheetData>
  <sheetProtection algorithmName="SHA-512" hashValue="pnSv6+mOm7XgCPicx3vbP0FszRyna5AYif51uQpYRInIIaZdJ/PmEqmvowKVrD29uncAhZw9ZBh1kBGSn9iHxg==" saltValue="r1n4cZ8XmoSR24bSZ15MtQ==" spinCount="100000" sheet="1" objects="1"/>
  <mergeCells count="4">
    <mergeCell ref="A1:F1"/>
    <mergeCell ref="A2:D2"/>
    <mergeCell ref="E2:F2"/>
    <mergeCell ref="A7:E7"/>
  </mergeCells>
  <pageMargins left="0.708661417322835" right="0.708661417322835" top="0.748031496062992" bottom="0.748031496062992" header="0.31496062992126" footer="0.31496062992126"/>
  <pageSetup paperSize="9" orientation="portrait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view="pageBreakPreview" zoomScaleNormal="85" workbookViewId="0">
      <selection activeCell="E15" sqref="E15:E18"/>
    </sheetView>
  </sheetViews>
  <sheetFormatPr defaultColWidth="8.75" defaultRowHeight="14.25" outlineLevelCol="5"/>
  <cols>
    <col min="1" max="1" width="10.625" style="229" customWidth="1"/>
    <col min="2" max="2" width="26.625" style="230" customWidth="1"/>
    <col min="3" max="3" width="7.625" style="231" customWidth="1"/>
    <col min="4" max="4" width="12.625" style="319" customWidth="1"/>
    <col min="5" max="6" width="12.625" style="152" customWidth="1"/>
    <col min="7" max="16384" width="8.75" style="152"/>
  </cols>
  <sheetData>
    <row r="1" ht="28.5" customHeight="1" spans="1:6">
      <c r="A1" s="145" t="s">
        <v>23</v>
      </c>
      <c r="B1" s="145"/>
      <c r="C1" s="145"/>
      <c r="D1" s="145"/>
      <c r="E1" s="145"/>
      <c r="F1" s="145"/>
    </row>
    <row r="2" s="207" customFormat="1" ht="28.5" customHeight="1" spans="1:6">
      <c r="A2" s="169" t="str">
        <f>总汇总表!A2</f>
        <v>项目名称：怀柔区普通公路日常养护作业第1标段                          </v>
      </c>
      <c r="B2" s="169"/>
      <c r="C2" s="169"/>
      <c r="D2" s="169"/>
      <c r="E2" s="211" t="s">
        <v>63</v>
      </c>
      <c r="F2" s="211"/>
    </row>
    <row r="3" ht="28.5" customHeight="1" spans="1:6">
      <c r="A3" s="48" t="s">
        <v>32</v>
      </c>
      <c r="B3" s="48" t="s">
        <v>33</v>
      </c>
      <c r="C3" s="48" t="s">
        <v>34</v>
      </c>
      <c r="D3" s="48" t="s">
        <v>35</v>
      </c>
      <c r="E3" s="48" t="s">
        <v>36</v>
      </c>
      <c r="F3" s="48" t="s">
        <v>37</v>
      </c>
    </row>
    <row r="4" ht="28.5" customHeight="1" spans="1:6">
      <c r="A4" s="48" t="s">
        <v>96</v>
      </c>
      <c r="B4" s="313" t="s">
        <v>97</v>
      </c>
      <c r="C4" s="48"/>
      <c r="D4" s="320"/>
      <c r="E4" s="321"/>
      <c r="F4" s="212"/>
    </row>
    <row r="5" ht="28.5" customHeight="1" spans="1:6">
      <c r="A5" s="48" t="s">
        <v>41</v>
      </c>
      <c r="B5" s="313" t="s">
        <v>98</v>
      </c>
      <c r="C5" s="48" t="s">
        <v>89</v>
      </c>
      <c r="D5" s="322">
        <v>576.425</v>
      </c>
      <c r="E5" s="314"/>
      <c r="F5" s="212">
        <f>ROUND(E5*D5,0)</f>
        <v>0</v>
      </c>
    </row>
    <row r="6" ht="28.5" customHeight="1" spans="1:6">
      <c r="A6" s="48" t="s">
        <v>99</v>
      </c>
      <c r="B6" s="313" t="s">
        <v>100</v>
      </c>
      <c r="C6" s="48"/>
      <c r="D6" s="48"/>
      <c r="E6" s="235"/>
      <c r="F6" s="212"/>
    </row>
    <row r="7" ht="28.5" customHeight="1" spans="1:6">
      <c r="A7" s="48" t="s">
        <v>41</v>
      </c>
      <c r="B7" s="313" t="s">
        <v>101</v>
      </c>
      <c r="C7" s="48" t="s">
        <v>70</v>
      </c>
      <c r="D7" s="323">
        <v>2</v>
      </c>
      <c r="E7" s="239"/>
      <c r="F7" s="212">
        <f>ROUND(E7*D7,0)</f>
        <v>0</v>
      </c>
    </row>
    <row r="8" ht="28.5" customHeight="1" spans="1:6">
      <c r="A8" s="48" t="s">
        <v>44</v>
      </c>
      <c r="B8" s="313" t="s">
        <v>102</v>
      </c>
      <c r="C8" s="48" t="s">
        <v>70</v>
      </c>
      <c r="D8" s="323">
        <v>2</v>
      </c>
      <c r="E8" s="239"/>
      <c r="F8" s="212">
        <f>ROUND(E8*D8,0)</f>
        <v>0</v>
      </c>
    </row>
    <row r="9" ht="28.5" customHeight="1" spans="1:6">
      <c r="A9" s="216" t="s">
        <v>103</v>
      </c>
      <c r="B9" s="220" t="s">
        <v>104</v>
      </c>
      <c r="C9" s="216"/>
      <c r="D9" s="324"/>
      <c r="E9" s="325"/>
      <c r="F9" s="219"/>
    </row>
    <row r="10" ht="28.5" customHeight="1" spans="1:6">
      <c r="A10" s="216" t="s">
        <v>41</v>
      </c>
      <c r="B10" s="220" t="s">
        <v>105</v>
      </c>
      <c r="C10" s="216" t="s">
        <v>106</v>
      </c>
      <c r="D10" s="326">
        <v>2</v>
      </c>
      <c r="E10" s="221"/>
      <c r="F10" s="219">
        <f>ROUND(E10*D10,0)</f>
        <v>0</v>
      </c>
    </row>
    <row r="11" ht="28.5" customHeight="1" spans="1:6">
      <c r="A11" s="216" t="s">
        <v>44</v>
      </c>
      <c r="B11" s="220" t="s">
        <v>107</v>
      </c>
      <c r="C11" s="216" t="s">
        <v>106</v>
      </c>
      <c r="D11" s="326">
        <v>1</v>
      </c>
      <c r="E11" s="221"/>
      <c r="F11" s="219">
        <f>ROUND(E11*D11,0)</f>
        <v>0</v>
      </c>
    </row>
    <row r="12" ht="28.5" customHeight="1" spans="1:6">
      <c r="A12" s="48" t="s">
        <v>108</v>
      </c>
      <c r="B12" s="313" t="s">
        <v>109</v>
      </c>
      <c r="C12" s="48"/>
      <c r="D12" s="323"/>
      <c r="E12" s="235"/>
      <c r="F12" s="212"/>
    </row>
    <row r="13" ht="51.75" customHeight="1" spans="1:6">
      <c r="A13" s="48" t="s">
        <v>41</v>
      </c>
      <c r="B13" s="313" t="s">
        <v>110</v>
      </c>
      <c r="C13" s="48" t="s">
        <v>94</v>
      </c>
      <c r="D13" s="327">
        <v>1</v>
      </c>
      <c r="E13" s="239"/>
      <c r="F13" s="212">
        <f>ROUND(E13*D13,0)</f>
        <v>0</v>
      </c>
    </row>
    <row r="14" ht="28.5" customHeight="1" spans="1:6">
      <c r="A14" s="48" t="s">
        <v>111</v>
      </c>
      <c r="B14" s="313" t="s">
        <v>112</v>
      </c>
      <c r="C14" s="48"/>
      <c r="D14" s="328"/>
      <c r="E14" s="235"/>
      <c r="F14" s="212"/>
    </row>
    <row r="15" ht="28.5" customHeight="1" spans="1:6">
      <c r="A15" s="48" t="s">
        <v>41</v>
      </c>
      <c r="B15" s="313" t="s">
        <v>113</v>
      </c>
      <c r="C15" s="198" t="s">
        <v>94</v>
      </c>
      <c r="D15" s="323">
        <v>1</v>
      </c>
      <c r="E15" s="239"/>
      <c r="F15" s="212">
        <f>ROUND(E15*D15,0)</f>
        <v>0</v>
      </c>
    </row>
    <row r="16" ht="28.5" customHeight="1" spans="1:6">
      <c r="A16" s="48" t="s">
        <v>44</v>
      </c>
      <c r="B16" s="329" t="s">
        <v>114</v>
      </c>
      <c r="C16" s="48" t="s">
        <v>115</v>
      </c>
      <c r="D16" s="323">
        <v>3</v>
      </c>
      <c r="E16" s="239"/>
      <c r="F16" s="212">
        <f>ROUND(E16*D16,0)</f>
        <v>0</v>
      </c>
    </row>
    <row r="17" ht="28.5" customHeight="1" spans="1:6">
      <c r="A17" s="48" t="s">
        <v>46</v>
      </c>
      <c r="B17" s="329" t="s">
        <v>116</v>
      </c>
      <c r="C17" s="48" t="s">
        <v>115</v>
      </c>
      <c r="D17" s="323">
        <v>2</v>
      </c>
      <c r="E17" s="239"/>
      <c r="F17" s="212">
        <f>ROUND(E17*D17,0)</f>
        <v>0</v>
      </c>
    </row>
    <row r="18" ht="28.5" customHeight="1" spans="1:6">
      <c r="A18" s="48" t="s">
        <v>59</v>
      </c>
      <c r="B18" s="329" t="s">
        <v>117</v>
      </c>
      <c r="C18" s="48" t="s">
        <v>115</v>
      </c>
      <c r="D18" s="323">
        <v>3</v>
      </c>
      <c r="E18" s="239"/>
      <c r="F18" s="212">
        <f>ROUND(E18*D18,0)</f>
        <v>0</v>
      </c>
    </row>
    <row r="19" ht="28.5" customHeight="1" spans="1:6">
      <c r="A19" s="198" t="s">
        <v>118</v>
      </c>
      <c r="B19" s="198"/>
      <c r="C19" s="198"/>
      <c r="D19" s="198"/>
      <c r="E19" s="198"/>
      <c r="F19" s="16">
        <f>ROUND(SUM(F4:F18),0)</f>
        <v>0</v>
      </c>
    </row>
  </sheetData>
  <sheetProtection algorithmName="SHA-512" hashValue="4IFsE62mcbY3FIP4Du0bFcGUAzmzv6CPIcwKgcMzml8MS6LYts1erUtZj8hQNC+68ZFY8cVfBrvzdFCuuu2Dig==" saltValue="2YF5o4hQPWFkgQJCKekxPw==" spinCount="100000" sheet="1" objects="1"/>
  <mergeCells count="4">
    <mergeCell ref="A1:F1"/>
    <mergeCell ref="A2:D2"/>
    <mergeCell ref="E2:F2"/>
    <mergeCell ref="A19:E19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2"/>
  </sheetPr>
  <dimension ref="A1:F14"/>
  <sheetViews>
    <sheetView view="pageBreakPreview" zoomScaleNormal="130" workbookViewId="0">
      <selection activeCell="E5" sqref="E5:E8"/>
    </sheetView>
  </sheetViews>
  <sheetFormatPr defaultColWidth="8.75" defaultRowHeight="14.25" outlineLevelCol="5"/>
  <cols>
    <col min="1" max="1" width="10.625" style="202" customWidth="1"/>
    <col min="2" max="2" width="26.625" style="203" customWidth="1"/>
    <col min="3" max="3" width="7.625" style="204" customWidth="1"/>
    <col min="4" max="5" width="10.625" style="205" customWidth="1"/>
    <col min="6" max="6" width="12.625" style="207" customWidth="1"/>
    <col min="7" max="7" width="9.375" style="207"/>
    <col min="8" max="8" width="8.75" style="207"/>
    <col min="9" max="9" width="9.375" style="207"/>
    <col min="10" max="16384" width="8.75" style="207"/>
  </cols>
  <sheetData>
    <row r="1" ht="28.5" customHeight="1" spans="1:6">
      <c r="A1" s="208" t="s">
        <v>24</v>
      </c>
      <c r="B1" s="208"/>
      <c r="C1" s="208"/>
      <c r="D1" s="208"/>
      <c r="E1" s="208"/>
      <c r="F1" s="208"/>
    </row>
    <row r="2" ht="28.5" customHeight="1" spans="1:6">
      <c r="A2" s="169" t="str">
        <f>总汇总表!A2</f>
        <v>项目名称：怀柔区普通公路日常养护作业第1标段                          </v>
      </c>
      <c r="B2" s="169"/>
      <c r="C2" s="169"/>
      <c r="D2" s="169"/>
      <c r="E2" s="211" t="s">
        <v>63</v>
      </c>
      <c r="F2" s="211"/>
    </row>
    <row r="3" ht="28.5" customHeight="1" spans="1:6">
      <c r="A3" s="196" t="s">
        <v>32</v>
      </c>
      <c r="B3" s="196" t="s">
        <v>33</v>
      </c>
      <c r="C3" s="196" t="s">
        <v>34</v>
      </c>
      <c r="D3" s="196" t="s">
        <v>35</v>
      </c>
      <c r="E3" s="196" t="s">
        <v>36</v>
      </c>
      <c r="F3" s="196" t="s">
        <v>37</v>
      </c>
    </row>
    <row r="4" ht="28.5" customHeight="1" spans="1:6">
      <c r="A4" s="309" t="s">
        <v>119</v>
      </c>
      <c r="B4" s="310" t="s">
        <v>120</v>
      </c>
      <c r="C4" s="309"/>
      <c r="D4" s="311"/>
      <c r="E4" s="312"/>
      <c r="F4" s="212"/>
    </row>
    <row r="5" ht="28.5" customHeight="1" spans="1:6">
      <c r="A5" s="48" t="s">
        <v>41</v>
      </c>
      <c r="B5" s="313" t="s">
        <v>121</v>
      </c>
      <c r="C5" s="309" t="s">
        <v>43</v>
      </c>
      <c r="D5" s="195">
        <v>998588</v>
      </c>
      <c r="E5" s="314"/>
      <c r="F5" s="212">
        <f>ROUND(E5*D5,0)</f>
        <v>0</v>
      </c>
    </row>
    <row r="6" ht="28.5" customHeight="1" spans="1:6">
      <c r="A6" s="48" t="s">
        <v>44</v>
      </c>
      <c r="B6" s="313" t="s">
        <v>122</v>
      </c>
      <c r="C6" s="309" t="s">
        <v>43</v>
      </c>
      <c r="D6" s="195">
        <v>77789</v>
      </c>
      <c r="E6" s="314"/>
      <c r="F6" s="212">
        <f>ROUND(E6*D6,0)</f>
        <v>0</v>
      </c>
    </row>
    <row r="7" ht="28.5" customHeight="1" spans="1:6">
      <c r="A7" s="48" t="s">
        <v>46</v>
      </c>
      <c r="B7" s="313" t="s">
        <v>123</v>
      </c>
      <c r="C7" s="309" t="s">
        <v>43</v>
      </c>
      <c r="D7" s="195">
        <v>497550</v>
      </c>
      <c r="E7" s="314"/>
      <c r="F7" s="212">
        <f>ROUND(E7*D7,0)</f>
        <v>0</v>
      </c>
    </row>
    <row r="8" ht="28.5" customHeight="1" spans="1:6">
      <c r="A8" s="48" t="s">
        <v>59</v>
      </c>
      <c r="B8" s="313" t="s">
        <v>124</v>
      </c>
      <c r="C8" s="309" t="s">
        <v>43</v>
      </c>
      <c r="D8" s="195">
        <v>9405</v>
      </c>
      <c r="E8" s="314"/>
      <c r="F8" s="212">
        <f>ROUND(E8*D8,0)</f>
        <v>0</v>
      </c>
    </row>
    <row r="9" ht="28.5" customHeight="1" spans="1:6">
      <c r="A9" s="309" t="s">
        <v>125</v>
      </c>
      <c r="B9" s="313" t="s">
        <v>126</v>
      </c>
      <c r="C9" s="309"/>
      <c r="D9" s="315"/>
      <c r="E9" s="312"/>
      <c r="F9" s="212"/>
    </row>
    <row r="10" ht="28.5" customHeight="1" spans="1:6">
      <c r="A10" s="48" t="s">
        <v>41</v>
      </c>
      <c r="B10" s="313" t="s">
        <v>127</v>
      </c>
      <c r="C10" s="309" t="s">
        <v>43</v>
      </c>
      <c r="D10" s="195">
        <v>1574121</v>
      </c>
      <c r="E10" s="314"/>
      <c r="F10" s="212">
        <f>ROUND(E10*D10,0)</f>
        <v>0</v>
      </c>
    </row>
    <row r="11" ht="28.5" customHeight="1" spans="1:6">
      <c r="A11" s="48" t="s">
        <v>44</v>
      </c>
      <c r="B11" s="313" t="s">
        <v>128</v>
      </c>
      <c r="C11" s="309" t="s">
        <v>43</v>
      </c>
      <c r="D11" s="195">
        <v>370265</v>
      </c>
      <c r="E11" s="314"/>
      <c r="F11" s="212">
        <f>ROUND(E11*D11,0)</f>
        <v>0</v>
      </c>
    </row>
    <row r="12" ht="28.5" customHeight="1" spans="1:6">
      <c r="A12" s="48" t="s">
        <v>46</v>
      </c>
      <c r="B12" s="313" t="s">
        <v>129</v>
      </c>
      <c r="C12" s="309" t="s">
        <v>43</v>
      </c>
      <c r="D12" s="195">
        <v>2030891</v>
      </c>
      <c r="E12" s="314"/>
      <c r="F12" s="212">
        <f>ROUND(E12*D12,0)</f>
        <v>0</v>
      </c>
    </row>
    <row r="13" ht="28.5" customHeight="1" spans="1:6">
      <c r="A13" s="48" t="s">
        <v>59</v>
      </c>
      <c r="B13" s="313" t="s">
        <v>130</v>
      </c>
      <c r="C13" s="309" t="s">
        <v>43</v>
      </c>
      <c r="D13" s="195">
        <v>431326</v>
      </c>
      <c r="E13" s="314"/>
      <c r="F13" s="212">
        <f>ROUND(E13*D13,0)</f>
        <v>0</v>
      </c>
    </row>
    <row r="14" ht="28.5" customHeight="1" spans="1:6">
      <c r="A14" s="316" t="s">
        <v>131</v>
      </c>
      <c r="B14" s="317"/>
      <c r="C14" s="317"/>
      <c r="D14" s="317"/>
      <c r="E14" s="318"/>
      <c r="F14" s="16">
        <f>ROUND(SUM(F5:F13),0)</f>
        <v>0</v>
      </c>
    </row>
  </sheetData>
  <sheetProtection algorithmName="SHA-512" hashValue="rJhQMeMyTNdRhT8HI+jnW1/MMuGVrfHyJ+wQDyOvu8FmPPuJ61JTmMDb80e5o8nzbzl0LNQvjiqP3SePxxexuQ==" saltValue="SglHndGVPReqKvFk7zMCNQ==" spinCount="100000" sheet="1" objects="1"/>
  <mergeCells count="4">
    <mergeCell ref="A1:F1"/>
    <mergeCell ref="A2:D2"/>
    <mergeCell ref="E2:F2"/>
    <mergeCell ref="A14:E1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41"/>
  <sheetViews>
    <sheetView view="pageBreakPreview" zoomScaleNormal="115" topLeftCell="A122" workbookViewId="0">
      <selection activeCell="C120" sqref="C120"/>
    </sheetView>
  </sheetViews>
  <sheetFormatPr defaultColWidth="8.75" defaultRowHeight="14.25"/>
  <cols>
    <col min="1" max="1" width="5.625" style="270" customWidth="1"/>
    <col min="2" max="2" width="10.625" style="271" customWidth="1"/>
    <col min="3" max="3" width="24.5" style="272" customWidth="1"/>
    <col min="4" max="4" width="7.625" style="273" customWidth="1"/>
    <col min="5" max="5" width="10.625" style="273" customWidth="1"/>
    <col min="6" max="6" width="10.625" style="274" customWidth="1"/>
    <col min="7" max="7" width="12.625" style="273" customWidth="1"/>
    <col min="8" max="8" width="11.125" style="274" customWidth="1"/>
    <col min="9" max="9" width="10.875" style="270" customWidth="1"/>
    <col min="10" max="11" width="13.75" style="270"/>
    <col min="12" max="14" width="8.75" style="270"/>
    <col min="15" max="15" width="8.75" style="275"/>
    <col min="16" max="16384" width="8.75" style="270"/>
  </cols>
  <sheetData>
    <row r="1" ht="28.5" customHeight="1" spans="1:8">
      <c r="A1" s="276" t="s">
        <v>132</v>
      </c>
      <c r="B1" s="277"/>
      <c r="C1" s="277"/>
      <c r="D1" s="277"/>
      <c r="E1" s="277"/>
      <c r="F1" s="278"/>
      <c r="G1" s="277"/>
      <c r="H1" s="278"/>
    </row>
    <row r="2" ht="28.5" customHeight="1" spans="1:8">
      <c r="A2" s="279" t="str">
        <f>总汇总表!A2</f>
        <v>项目名称：怀柔区普通公路日常养护作业第1标段                          </v>
      </c>
      <c r="B2" s="280"/>
      <c r="C2" s="280"/>
      <c r="D2" s="280"/>
      <c r="E2" s="280"/>
      <c r="F2" s="281" t="s">
        <v>63</v>
      </c>
      <c r="G2" s="282"/>
      <c r="H2" s="283"/>
    </row>
    <row r="3" ht="28.5" customHeight="1" spans="1:9">
      <c r="A3" s="284" t="s">
        <v>31</v>
      </c>
      <c r="B3" s="285" t="s">
        <v>32</v>
      </c>
      <c r="C3" s="285" t="s">
        <v>33</v>
      </c>
      <c r="D3" s="285" t="s">
        <v>34</v>
      </c>
      <c r="E3" s="285" t="s">
        <v>35</v>
      </c>
      <c r="F3" s="286" t="s">
        <v>36</v>
      </c>
      <c r="G3" s="285" t="s">
        <v>37</v>
      </c>
      <c r="H3" s="286" t="s">
        <v>133</v>
      </c>
      <c r="I3" s="299" t="s">
        <v>134</v>
      </c>
    </row>
    <row r="4" ht="28.5" customHeight="1" spans="1:9">
      <c r="A4" s="284" t="s">
        <v>38</v>
      </c>
      <c r="B4" s="285" t="s">
        <v>135</v>
      </c>
      <c r="C4" s="287" t="s">
        <v>136</v>
      </c>
      <c r="D4" s="288"/>
      <c r="E4" s="288"/>
      <c r="F4" s="289"/>
      <c r="G4" s="290"/>
      <c r="H4" s="291"/>
      <c r="I4" s="290"/>
    </row>
    <row r="5" ht="28.5" customHeight="1" spans="1:10">
      <c r="A5" s="284"/>
      <c r="B5" s="285" t="s">
        <v>41</v>
      </c>
      <c r="C5" s="287" t="s">
        <v>137</v>
      </c>
      <c r="D5" s="288" t="s">
        <v>138</v>
      </c>
      <c r="E5" s="292">
        <v>30</v>
      </c>
      <c r="F5" s="260"/>
      <c r="G5" s="290">
        <f t="shared" ref="G5:G14" si="0">ROUND(F5*E5,0)</f>
        <v>0</v>
      </c>
      <c r="H5" s="289">
        <v>280</v>
      </c>
      <c r="I5" s="300" t="str">
        <f>IF(F5-H5&gt;0,"超限价","")</f>
        <v/>
      </c>
      <c r="J5" s="301"/>
    </row>
    <row r="6" ht="28.5" customHeight="1" spans="1:10">
      <c r="A6" s="284"/>
      <c r="B6" s="285" t="s">
        <v>44</v>
      </c>
      <c r="C6" s="287" t="s">
        <v>139</v>
      </c>
      <c r="D6" s="288" t="s">
        <v>138</v>
      </c>
      <c r="E6" s="292">
        <v>39</v>
      </c>
      <c r="F6" s="260"/>
      <c r="G6" s="290">
        <f t="shared" si="0"/>
        <v>0</v>
      </c>
      <c r="H6" s="289">
        <v>414</v>
      </c>
      <c r="I6" s="300" t="str">
        <f t="shared" ref="I6:I37" si="1">IF(F6-H6&gt;0,"超限价","")</f>
        <v/>
      </c>
      <c r="J6" s="301"/>
    </row>
    <row r="7" ht="28.5" customHeight="1" spans="1:10">
      <c r="A7" s="284"/>
      <c r="B7" s="285" t="s">
        <v>140</v>
      </c>
      <c r="C7" s="287" t="s">
        <v>141</v>
      </c>
      <c r="D7" s="288" t="s">
        <v>61</v>
      </c>
      <c r="E7" s="292">
        <v>14</v>
      </c>
      <c r="F7" s="260"/>
      <c r="G7" s="290">
        <f t="shared" si="0"/>
        <v>0</v>
      </c>
      <c r="H7" s="289">
        <v>1128.53</v>
      </c>
      <c r="I7" s="300" t="str">
        <f t="shared" si="1"/>
        <v/>
      </c>
      <c r="J7" s="301"/>
    </row>
    <row r="8" ht="28.5" customHeight="1" spans="1:10">
      <c r="A8" s="284"/>
      <c r="B8" s="285" t="s">
        <v>142</v>
      </c>
      <c r="C8" s="287" t="s">
        <v>143</v>
      </c>
      <c r="D8" s="288" t="s">
        <v>70</v>
      </c>
      <c r="E8" s="292">
        <v>50</v>
      </c>
      <c r="F8" s="260"/>
      <c r="G8" s="290">
        <f t="shared" si="0"/>
        <v>0</v>
      </c>
      <c r="H8" s="289">
        <v>2225.89</v>
      </c>
      <c r="I8" s="300" t="str">
        <f t="shared" si="1"/>
        <v/>
      </c>
      <c r="J8" s="301"/>
    </row>
    <row r="9" s="268" customFormat="1" ht="28.5" customHeight="1" spans="1:16">
      <c r="A9" s="284"/>
      <c r="B9" s="285" t="s">
        <v>144</v>
      </c>
      <c r="C9" s="287" t="s">
        <v>145</v>
      </c>
      <c r="D9" s="288" t="s">
        <v>70</v>
      </c>
      <c r="E9" s="292">
        <v>10</v>
      </c>
      <c r="F9" s="260"/>
      <c r="G9" s="290">
        <f t="shared" si="0"/>
        <v>0</v>
      </c>
      <c r="H9" s="289">
        <v>507.7</v>
      </c>
      <c r="I9" s="300" t="str">
        <f t="shared" si="1"/>
        <v/>
      </c>
      <c r="J9" s="301"/>
      <c r="K9" s="270"/>
      <c r="L9" s="270"/>
      <c r="O9" s="275"/>
      <c r="P9" s="270"/>
    </row>
    <row r="10" ht="28.5" customHeight="1" spans="1:10">
      <c r="A10" s="284"/>
      <c r="B10" s="285" t="s">
        <v>146</v>
      </c>
      <c r="C10" s="287" t="s">
        <v>147</v>
      </c>
      <c r="D10" s="288" t="s">
        <v>148</v>
      </c>
      <c r="E10" s="289">
        <v>945.3</v>
      </c>
      <c r="F10" s="260"/>
      <c r="G10" s="290">
        <f t="shared" si="0"/>
        <v>0</v>
      </c>
      <c r="H10" s="289">
        <v>60.49</v>
      </c>
      <c r="I10" s="300" t="str">
        <f t="shared" si="1"/>
        <v/>
      </c>
      <c r="J10" s="301"/>
    </row>
    <row r="11" ht="28.5" customHeight="1" spans="1:10">
      <c r="A11" s="284"/>
      <c r="B11" s="285" t="s">
        <v>149</v>
      </c>
      <c r="C11" s="287" t="s">
        <v>150</v>
      </c>
      <c r="D11" s="288" t="s">
        <v>148</v>
      </c>
      <c r="E11" s="289">
        <v>3920</v>
      </c>
      <c r="F11" s="260"/>
      <c r="G11" s="290">
        <f t="shared" si="0"/>
        <v>0</v>
      </c>
      <c r="H11" s="289">
        <v>68.15</v>
      </c>
      <c r="I11" s="300" t="str">
        <f t="shared" si="1"/>
        <v/>
      </c>
      <c r="J11" s="301"/>
    </row>
    <row r="12" ht="28.5" customHeight="1" spans="1:10">
      <c r="A12" s="284"/>
      <c r="B12" s="285" t="s">
        <v>151</v>
      </c>
      <c r="C12" s="287" t="s">
        <v>152</v>
      </c>
      <c r="D12" s="288" t="s">
        <v>148</v>
      </c>
      <c r="E12" s="289">
        <v>200</v>
      </c>
      <c r="F12" s="260"/>
      <c r="G12" s="290">
        <f t="shared" si="0"/>
        <v>0</v>
      </c>
      <c r="H12" s="289">
        <v>38.89</v>
      </c>
      <c r="I12" s="300" t="str">
        <f t="shared" si="1"/>
        <v/>
      </c>
      <c r="J12" s="301"/>
    </row>
    <row r="13" ht="28.5" customHeight="1" spans="1:10">
      <c r="A13" s="284"/>
      <c r="B13" s="285" t="s">
        <v>153</v>
      </c>
      <c r="C13" s="287" t="s">
        <v>154</v>
      </c>
      <c r="D13" s="288" t="s">
        <v>148</v>
      </c>
      <c r="E13" s="289">
        <v>200</v>
      </c>
      <c r="F13" s="260"/>
      <c r="G13" s="290">
        <f t="shared" si="0"/>
        <v>0</v>
      </c>
      <c r="H13" s="289">
        <v>147.17</v>
      </c>
      <c r="I13" s="300" t="str">
        <f t="shared" si="1"/>
        <v/>
      </c>
      <c r="J13" s="301"/>
    </row>
    <row r="14" ht="28.5" customHeight="1" spans="1:10">
      <c r="A14" s="284"/>
      <c r="B14" s="285" t="s">
        <v>155</v>
      </c>
      <c r="C14" s="293" t="s">
        <v>156</v>
      </c>
      <c r="D14" s="288" t="s">
        <v>148</v>
      </c>
      <c r="E14" s="289">
        <v>63</v>
      </c>
      <c r="F14" s="260"/>
      <c r="G14" s="290">
        <f t="shared" si="0"/>
        <v>0</v>
      </c>
      <c r="H14" s="289">
        <v>321.79</v>
      </c>
      <c r="I14" s="300" t="str">
        <f t="shared" si="1"/>
        <v/>
      </c>
      <c r="J14" s="301"/>
    </row>
    <row r="15" ht="28.5" customHeight="1" spans="1:10">
      <c r="A15" s="284"/>
      <c r="B15" s="285" t="s">
        <v>157</v>
      </c>
      <c r="C15" s="287" t="s">
        <v>158</v>
      </c>
      <c r="D15" s="288"/>
      <c r="E15" s="288"/>
      <c r="F15" s="289"/>
      <c r="G15" s="290"/>
      <c r="H15" s="289"/>
      <c r="I15" s="300" t="str">
        <f t="shared" si="1"/>
        <v/>
      </c>
      <c r="J15" s="301"/>
    </row>
    <row r="16" ht="28.5" customHeight="1" spans="1:10">
      <c r="A16" s="284"/>
      <c r="B16" s="285" t="s">
        <v>44</v>
      </c>
      <c r="C16" s="294" t="s">
        <v>159</v>
      </c>
      <c r="D16" s="288" t="s">
        <v>148</v>
      </c>
      <c r="E16" s="289">
        <v>372.7</v>
      </c>
      <c r="F16" s="260"/>
      <c r="G16" s="290">
        <f>ROUND(F16*E16,0)</f>
        <v>0</v>
      </c>
      <c r="H16" s="289">
        <v>33.83</v>
      </c>
      <c r="I16" s="300" t="str">
        <f t="shared" si="1"/>
        <v/>
      </c>
      <c r="J16" s="301"/>
    </row>
    <row r="17" ht="28.5" customHeight="1" spans="1:10">
      <c r="A17" s="284"/>
      <c r="B17" s="285" t="s">
        <v>46</v>
      </c>
      <c r="C17" s="287" t="s">
        <v>160</v>
      </c>
      <c r="D17" s="288" t="s">
        <v>161</v>
      </c>
      <c r="E17" s="289">
        <v>438.7</v>
      </c>
      <c r="F17" s="260"/>
      <c r="G17" s="290">
        <f>ROUND(F17*E17,0)</f>
        <v>0</v>
      </c>
      <c r="H17" s="289">
        <v>45</v>
      </c>
      <c r="I17" s="300" t="str">
        <f t="shared" si="1"/>
        <v/>
      </c>
      <c r="J17" s="301"/>
    </row>
    <row r="18" ht="28.5" customHeight="1" spans="1:10">
      <c r="A18" s="284"/>
      <c r="B18" s="285" t="s">
        <v>59</v>
      </c>
      <c r="C18" s="287" t="s">
        <v>162</v>
      </c>
      <c r="D18" s="288" t="s">
        <v>161</v>
      </c>
      <c r="E18" s="289">
        <v>170</v>
      </c>
      <c r="F18" s="260"/>
      <c r="G18" s="290">
        <f>ROUND(F18*E18,0)</f>
        <v>0</v>
      </c>
      <c r="H18" s="289">
        <v>204.82</v>
      </c>
      <c r="I18" s="300" t="str">
        <f t="shared" si="1"/>
        <v/>
      </c>
      <c r="J18" s="301"/>
    </row>
    <row r="19" ht="28.5" customHeight="1" spans="1:10">
      <c r="A19" s="284"/>
      <c r="B19" s="285" t="s">
        <v>163</v>
      </c>
      <c r="C19" s="287" t="s">
        <v>164</v>
      </c>
      <c r="D19" s="288"/>
      <c r="E19" s="289"/>
      <c r="F19" s="289"/>
      <c r="G19" s="290"/>
      <c r="H19" s="289"/>
      <c r="I19" s="300" t="str">
        <f t="shared" si="1"/>
        <v/>
      </c>
      <c r="J19" s="301"/>
    </row>
    <row r="20" ht="28.5" customHeight="1" spans="1:10">
      <c r="A20" s="284"/>
      <c r="B20" s="285" t="s">
        <v>41</v>
      </c>
      <c r="C20" s="287" t="s">
        <v>165</v>
      </c>
      <c r="D20" s="288" t="s">
        <v>148</v>
      </c>
      <c r="E20" s="289">
        <v>38.8</v>
      </c>
      <c r="F20" s="260"/>
      <c r="G20" s="290">
        <f t="shared" ref="G20:G26" si="2">ROUND(F20*E20,0)</f>
        <v>0</v>
      </c>
      <c r="H20" s="289">
        <v>755.52</v>
      </c>
      <c r="I20" s="300" t="str">
        <f t="shared" si="1"/>
        <v/>
      </c>
      <c r="J20" s="301"/>
    </row>
    <row r="21" ht="28.5" customHeight="1" spans="1:10">
      <c r="A21" s="284"/>
      <c r="B21" s="285" t="s">
        <v>44</v>
      </c>
      <c r="C21" s="287" t="s">
        <v>166</v>
      </c>
      <c r="D21" s="288" t="s">
        <v>148</v>
      </c>
      <c r="E21" s="289">
        <v>28.6</v>
      </c>
      <c r="F21" s="260"/>
      <c r="G21" s="290">
        <f t="shared" si="2"/>
        <v>0</v>
      </c>
      <c r="H21" s="289">
        <v>767.24</v>
      </c>
      <c r="I21" s="300" t="str">
        <f t="shared" si="1"/>
        <v/>
      </c>
      <c r="J21" s="301"/>
    </row>
    <row r="22" ht="28.5" customHeight="1" spans="1:10">
      <c r="A22" s="284"/>
      <c r="B22" s="285" t="s">
        <v>46</v>
      </c>
      <c r="C22" s="287" t="s">
        <v>167</v>
      </c>
      <c r="D22" s="288" t="s">
        <v>148</v>
      </c>
      <c r="E22" s="289">
        <v>76.1</v>
      </c>
      <c r="F22" s="260"/>
      <c r="G22" s="290">
        <f t="shared" si="2"/>
        <v>0</v>
      </c>
      <c r="H22" s="289">
        <v>780.38</v>
      </c>
      <c r="I22" s="300" t="str">
        <f t="shared" si="1"/>
        <v/>
      </c>
      <c r="J22" s="301"/>
    </row>
    <row r="23" ht="28.5" customHeight="1" spans="1:10">
      <c r="A23" s="284"/>
      <c r="B23" s="285" t="s">
        <v>59</v>
      </c>
      <c r="C23" s="287" t="s">
        <v>168</v>
      </c>
      <c r="D23" s="288" t="s">
        <v>148</v>
      </c>
      <c r="E23" s="289">
        <v>31.1</v>
      </c>
      <c r="F23" s="260"/>
      <c r="G23" s="290">
        <f t="shared" si="2"/>
        <v>0</v>
      </c>
      <c r="H23" s="289">
        <v>792.32</v>
      </c>
      <c r="I23" s="300" t="str">
        <f t="shared" si="1"/>
        <v/>
      </c>
      <c r="J23" s="301"/>
    </row>
    <row r="24" ht="28.5" customHeight="1" spans="1:10">
      <c r="A24" s="284"/>
      <c r="B24" s="285" t="s">
        <v>169</v>
      </c>
      <c r="C24" s="287" t="s">
        <v>170</v>
      </c>
      <c r="D24" s="288" t="s">
        <v>171</v>
      </c>
      <c r="E24" s="289">
        <v>2000</v>
      </c>
      <c r="F24" s="260"/>
      <c r="G24" s="290">
        <f t="shared" si="2"/>
        <v>0</v>
      </c>
      <c r="H24" s="289">
        <v>8.11</v>
      </c>
      <c r="I24" s="300" t="str">
        <f t="shared" si="1"/>
        <v/>
      </c>
      <c r="J24" s="301"/>
    </row>
    <row r="25" ht="28.5" customHeight="1" spans="1:10">
      <c r="A25" s="284"/>
      <c r="B25" s="285" t="s">
        <v>172</v>
      </c>
      <c r="C25" s="287" t="s">
        <v>173</v>
      </c>
      <c r="D25" s="288" t="s">
        <v>171</v>
      </c>
      <c r="E25" s="289">
        <v>381</v>
      </c>
      <c r="F25" s="260"/>
      <c r="G25" s="290">
        <f t="shared" si="2"/>
        <v>0</v>
      </c>
      <c r="H25" s="289">
        <v>7.95</v>
      </c>
      <c r="I25" s="300" t="str">
        <f t="shared" si="1"/>
        <v/>
      </c>
      <c r="J25" s="301"/>
    </row>
    <row r="26" s="268" customFormat="1" ht="28.5" customHeight="1" spans="1:16">
      <c r="A26" s="284"/>
      <c r="B26" s="295" t="s">
        <v>174</v>
      </c>
      <c r="C26" s="296" t="s">
        <v>175</v>
      </c>
      <c r="D26" s="295" t="s">
        <v>148</v>
      </c>
      <c r="E26" s="289">
        <v>10</v>
      </c>
      <c r="F26" s="260"/>
      <c r="G26" s="290">
        <f t="shared" si="2"/>
        <v>0</v>
      </c>
      <c r="H26" s="289">
        <v>780.38</v>
      </c>
      <c r="I26" s="300" t="str">
        <f t="shared" si="1"/>
        <v/>
      </c>
      <c r="J26" s="301"/>
      <c r="K26" s="270"/>
      <c r="L26" s="270"/>
      <c r="O26" s="275"/>
      <c r="P26" s="270"/>
    </row>
    <row r="27" ht="28.5" customHeight="1" spans="1:10">
      <c r="A27" s="284"/>
      <c r="B27" s="285" t="s">
        <v>176</v>
      </c>
      <c r="C27" s="287" t="s">
        <v>177</v>
      </c>
      <c r="D27" s="288"/>
      <c r="E27" s="289"/>
      <c r="F27" s="289"/>
      <c r="G27" s="290"/>
      <c r="H27" s="289"/>
      <c r="I27" s="300" t="str">
        <f t="shared" si="1"/>
        <v/>
      </c>
      <c r="J27" s="301"/>
    </row>
    <row r="28" ht="28.5" customHeight="1" spans="1:10">
      <c r="A28" s="284"/>
      <c r="B28" s="285" t="s">
        <v>41</v>
      </c>
      <c r="C28" s="297" t="s">
        <v>178</v>
      </c>
      <c r="D28" s="288" t="s">
        <v>179</v>
      </c>
      <c r="E28" s="289">
        <v>378</v>
      </c>
      <c r="F28" s="260"/>
      <c r="G28" s="290">
        <f>ROUND(F28*E28,0)</f>
        <v>0</v>
      </c>
      <c r="H28" s="289">
        <v>450</v>
      </c>
      <c r="I28" s="300" t="str">
        <f t="shared" si="1"/>
        <v/>
      </c>
      <c r="J28" s="301"/>
    </row>
    <row r="29" ht="28.5" customHeight="1" spans="1:10">
      <c r="A29" s="284"/>
      <c r="B29" s="285" t="s">
        <v>44</v>
      </c>
      <c r="C29" s="297" t="s">
        <v>180</v>
      </c>
      <c r="D29" s="288" t="s">
        <v>179</v>
      </c>
      <c r="E29" s="289">
        <v>378</v>
      </c>
      <c r="F29" s="260"/>
      <c r="G29" s="290">
        <f>ROUND(F29*E29,0)</f>
        <v>0</v>
      </c>
      <c r="H29" s="289">
        <v>500</v>
      </c>
      <c r="I29" s="300" t="str">
        <f t="shared" si="1"/>
        <v/>
      </c>
      <c r="J29" s="301"/>
    </row>
    <row r="30" ht="28.5" customHeight="1" spans="1:10">
      <c r="A30" s="284"/>
      <c r="B30" s="285" t="s">
        <v>169</v>
      </c>
      <c r="C30" s="297" t="s">
        <v>181</v>
      </c>
      <c r="D30" s="288" t="s">
        <v>179</v>
      </c>
      <c r="E30" s="289">
        <v>451</v>
      </c>
      <c r="F30" s="260"/>
      <c r="G30" s="290">
        <f>ROUND(F30*E30,0)</f>
        <v>0</v>
      </c>
      <c r="H30" s="289">
        <v>26.53</v>
      </c>
      <c r="I30" s="300" t="str">
        <f t="shared" si="1"/>
        <v/>
      </c>
      <c r="J30" s="301"/>
    </row>
    <row r="31" s="268" customFormat="1" ht="28.5" customHeight="1" spans="1:16">
      <c r="A31" s="284"/>
      <c r="B31" s="285" t="s">
        <v>172</v>
      </c>
      <c r="C31" s="297" t="s">
        <v>182</v>
      </c>
      <c r="D31" s="288" t="s">
        <v>179</v>
      </c>
      <c r="E31" s="289">
        <v>37.583784770349</v>
      </c>
      <c r="F31" s="260"/>
      <c r="G31" s="290">
        <f>ROUND(F31*E31,0)</f>
        <v>0</v>
      </c>
      <c r="H31" s="289">
        <v>273.28</v>
      </c>
      <c r="I31" s="300" t="str">
        <f t="shared" si="1"/>
        <v/>
      </c>
      <c r="J31" s="301"/>
      <c r="K31" s="270"/>
      <c r="L31" s="270"/>
      <c r="O31" s="275"/>
      <c r="P31" s="270"/>
    </row>
    <row r="32" ht="28.5" customHeight="1" spans="1:10">
      <c r="A32" s="284"/>
      <c r="B32" s="285" t="s">
        <v>183</v>
      </c>
      <c r="C32" s="287" t="s">
        <v>184</v>
      </c>
      <c r="D32" s="288"/>
      <c r="E32" s="289"/>
      <c r="F32" s="289"/>
      <c r="G32" s="290"/>
      <c r="H32" s="289"/>
      <c r="I32" s="300" t="str">
        <f t="shared" si="1"/>
        <v/>
      </c>
      <c r="J32" s="301"/>
    </row>
    <row r="33" ht="28.5" customHeight="1" spans="1:10">
      <c r="A33" s="284"/>
      <c r="B33" s="285" t="s">
        <v>41</v>
      </c>
      <c r="C33" s="287" t="s">
        <v>185</v>
      </c>
      <c r="D33" s="288" t="s">
        <v>43</v>
      </c>
      <c r="E33" s="289">
        <v>2000</v>
      </c>
      <c r="F33" s="260"/>
      <c r="G33" s="290">
        <f>ROUND(F33*E33,0)</f>
        <v>0</v>
      </c>
      <c r="H33" s="289">
        <v>83.76</v>
      </c>
      <c r="I33" s="300" t="str">
        <f t="shared" si="1"/>
        <v/>
      </c>
      <c r="J33" s="301"/>
    </row>
    <row r="34" ht="28.5" customHeight="1" spans="1:10">
      <c r="A34" s="284"/>
      <c r="B34" s="285" t="s">
        <v>44</v>
      </c>
      <c r="C34" s="287" t="s">
        <v>186</v>
      </c>
      <c r="D34" s="288" t="s">
        <v>43</v>
      </c>
      <c r="E34" s="289">
        <v>2000</v>
      </c>
      <c r="F34" s="260"/>
      <c r="G34" s="290">
        <f>ROUND(F34*E34,0)</f>
        <v>0</v>
      </c>
      <c r="H34" s="289">
        <v>83.74</v>
      </c>
      <c r="I34" s="300" t="str">
        <f t="shared" si="1"/>
        <v/>
      </c>
      <c r="J34" s="301"/>
    </row>
    <row r="35" ht="28.5" customHeight="1" spans="1:10">
      <c r="A35" s="284"/>
      <c r="B35" s="285" t="s">
        <v>46</v>
      </c>
      <c r="C35" s="287" t="s">
        <v>187</v>
      </c>
      <c r="D35" s="288" t="s">
        <v>43</v>
      </c>
      <c r="E35" s="289">
        <v>2000</v>
      </c>
      <c r="F35" s="260"/>
      <c r="G35" s="290">
        <f>ROUND(F35*E35,0)</f>
        <v>0</v>
      </c>
      <c r="H35" s="289">
        <v>83.69</v>
      </c>
      <c r="I35" s="300" t="str">
        <f t="shared" si="1"/>
        <v/>
      </c>
      <c r="J35" s="301"/>
    </row>
    <row r="36" ht="28.5" customHeight="1" spans="1:10">
      <c r="A36" s="284"/>
      <c r="B36" s="285" t="s">
        <v>59</v>
      </c>
      <c r="C36" s="287" t="s">
        <v>188</v>
      </c>
      <c r="D36" s="288" t="s">
        <v>43</v>
      </c>
      <c r="E36" s="289">
        <v>2000</v>
      </c>
      <c r="F36" s="260"/>
      <c r="G36" s="290">
        <f>ROUND(F36*E36,0)</f>
        <v>0</v>
      </c>
      <c r="H36" s="289">
        <v>83.67</v>
      </c>
      <c r="I36" s="300" t="str">
        <f t="shared" si="1"/>
        <v/>
      </c>
      <c r="J36" s="301"/>
    </row>
    <row r="37" ht="28.5" customHeight="1" spans="1:10">
      <c r="A37" s="284"/>
      <c r="B37" s="285" t="s">
        <v>189</v>
      </c>
      <c r="C37" s="287" t="s">
        <v>190</v>
      </c>
      <c r="D37" s="288" t="s">
        <v>43</v>
      </c>
      <c r="E37" s="289">
        <v>204.5</v>
      </c>
      <c r="F37" s="260"/>
      <c r="G37" s="290">
        <f>ROUND(F37*E37,0)</f>
        <v>0</v>
      </c>
      <c r="H37" s="289">
        <v>74.86</v>
      </c>
      <c r="I37" s="300" t="str">
        <f t="shared" si="1"/>
        <v/>
      </c>
      <c r="J37" s="301"/>
    </row>
    <row r="38" ht="28.5" customHeight="1" spans="1:10">
      <c r="A38" s="284"/>
      <c r="B38" s="285" t="s">
        <v>191</v>
      </c>
      <c r="C38" s="294" t="s">
        <v>192</v>
      </c>
      <c r="D38" s="288"/>
      <c r="E38" s="289"/>
      <c r="F38" s="289"/>
      <c r="G38" s="290"/>
      <c r="H38" s="289"/>
      <c r="I38" s="300" t="str">
        <f t="shared" ref="I38:I69" si="3">IF(F38-H38&gt;0,"超限价","")</f>
        <v/>
      </c>
      <c r="J38" s="301"/>
    </row>
    <row r="39" ht="28.5" customHeight="1" spans="1:10">
      <c r="A39" s="284"/>
      <c r="B39" s="285" t="s">
        <v>41</v>
      </c>
      <c r="C39" s="297" t="s">
        <v>193</v>
      </c>
      <c r="D39" s="288" t="s">
        <v>43</v>
      </c>
      <c r="E39" s="289">
        <v>500</v>
      </c>
      <c r="F39" s="260"/>
      <c r="G39" s="290">
        <f>ROUND(F39*E39,0)</f>
        <v>0</v>
      </c>
      <c r="H39" s="289">
        <v>83.02</v>
      </c>
      <c r="I39" s="300" t="str">
        <f t="shared" si="3"/>
        <v/>
      </c>
      <c r="J39" s="301"/>
    </row>
    <row r="40" ht="28.5" customHeight="1" spans="1:10">
      <c r="A40" s="284"/>
      <c r="B40" s="285" t="s">
        <v>194</v>
      </c>
      <c r="C40" s="287" t="s">
        <v>195</v>
      </c>
      <c r="D40" s="288" t="s">
        <v>43</v>
      </c>
      <c r="E40" s="286">
        <v>818</v>
      </c>
      <c r="F40" s="260"/>
      <c r="G40" s="290">
        <f>ROUND(F40*E40,0)</f>
        <v>0</v>
      </c>
      <c r="H40" s="289">
        <v>90</v>
      </c>
      <c r="I40" s="300" t="str">
        <f t="shared" si="3"/>
        <v/>
      </c>
      <c r="J40" s="301"/>
    </row>
    <row r="41" ht="45" customHeight="1" spans="1:10">
      <c r="A41" s="284"/>
      <c r="B41" s="285" t="s">
        <v>196</v>
      </c>
      <c r="C41" s="287" t="s">
        <v>197</v>
      </c>
      <c r="D41" s="288"/>
      <c r="E41" s="289"/>
      <c r="F41" s="289"/>
      <c r="G41" s="290"/>
      <c r="H41" s="289"/>
      <c r="I41" s="300" t="str">
        <f t="shared" si="3"/>
        <v/>
      </c>
      <c r="J41" s="301"/>
    </row>
    <row r="42" ht="28.5" customHeight="1" spans="1:10">
      <c r="A42" s="284"/>
      <c r="B42" s="285" t="s">
        <v>41</v>
      </c>
      <c r="C42" s="287" t="s">
        <v>198</v>
      </c>
      <c r="D42" s="288" t="s">
        <v>179</v>
      </c>
      <c r="E42" s="289">
        <v>100</v>
      </c>
      <c r="F42" s="260"/>
      <c r="G42" s="290">
        <f t="shared" ref="G42:G54" si="4">ROUND(F42*E42,0)</f>
        <v>0</v>
      </c>
      <c r="H42" s="289">
        <v>246.07</v>
      </c>
      <c r="I42" s="300" t="str">
        <f t="shared" si="3"/>
        <v/>
      </c>
      <c r="J42" s="301"/>
    </row>
    <row r="43" ht="28.5" customHeight="1" spans="1:10">
      <c r="A43" s="284"/>
      <c r="B43" s="285" t="s">
        <v>44</v>
      </c>
      <c r="C43" s="287" t="s">
        <v>199</v>
      </c>
      <c r="D43" s="288" t="s">
        <v>179</v>
      </c>
      <c r="E43" s="289">
        <v>50</v>
      </c>
      <c r="F43" s="260"/>
      <c r="G43" s="290">
        <f t="shared" si="4"/>
        <v>0</v>
      </c>
      <c r="H43" s="289">
        <v>280.34</v>
      </c>
      <c r="I43" s="300" t="str">
        <f t="shared" si="3"/>
        <v/>
      </c>
      <c r="J43" s="301"/>
    </row>
    <row r="44" ht="28.5" customHeight="1" spans="1:10">
      <c r="A44" s="284"/>
      <c r="B44" s="285" t="s">
        <v>46</v>
      </c>
      <c r="C44" s="287" t="s">
        <v>200</v>
      </c>
      <c r="D44" s="288" t="s">
        <v>179</v>
      </c>
      <c r="E44" s="289">
        <v>200</v>
      </c>
      <c r="F44" s="260"/>
      <c r="G44" s="290">
        <f t="shared" si="4"/>
        <v>0</v>
      </c>
      <c r="H44" s="289">
        <v>386.41</v>
      </c>
      <c r="I44" s="300" t="str">
        <f t="shared" si="3"/>
        <v/>
      </c>
      <c r="J44" s="301"/>
    </row>
    <row r="45" ht="28.5" customHeight="1" spans="1:10">
      <c r="A45" s="284"/>
      <c r="B45" s="285" t="s">
        <v>59</v>
      </c>
      <c r="C45" s="287" t="s">
        <v>201</v>
      </c>
      <c r="D45" s="288" t="s">
        <v>179</v>
      </c>
      <c r="E45" s="289">
        <v>50</v>
      </c>
      <c r="F45" s="260"/>
      <c r="G45" s="290">
        <f t="shared" si="4"/>
        <v>0</v>
      </c>
      <c r="H45" s="289">
        <v>496.67</v>
      </c>
      <c r="I45" s="300" t="str">
        <f t="shared" si="3"/>
        <v/>
      </c>
      <c r="J45" s="301"/>
    </row>
    <row r="46" ht="28.5" customHeight="1" spans="1:10">
      <c r="A46" s="284"/>
      <c r="B46" s="285" t="s">
        <v>169</v>
      </c>
      <c r="C46" s="287" t="s">
        <v>202</v>
      </c>
      <c r="D46" s="288" t="s">
        <v>179</v>
      </c>
      <c r="E46" s="289">
        <v>50</v>
      </c>
      <c r="F46" s="260"/>
      <c r="G46" s="290">
        <f t="shared" si="4"/>
        <v>0</v>
      </c>
      <c r="H46" s="289">
        <v>825.55</v>
      </c>
      <c r="I46" s="300" t="str">
        <f t="shared" si="3"/>
        <v/>
      </c>
      <c r="J46" s="301"/>
    </row>
    <row r="47" ht="28.5" customHeight="1" spans="1:10">
      <c r="A47" s="284"/>
      <c r="B47" s="285" t="s">
        <v>172</v>
      </c>
      <c r="C47" s="287" t="s">
        <v>203</v>
      </c>
      <c r="D47" s="288" t="s">
        <v>179</v>
      </c>
      <c r="E47" s="289">
        <v>50</v>
      </c>
      <c r="F47" s="260"/>
      <c r="G47" s="290">
        <f t="shared" si="4"/>
        <v>0</v>
      </c>
      <c r="H47" s="289">
        <v>1216.79</v>
      </c>
      <c r="I47" s="300" t="str">
        <f t="shared" si="3"/>
        <v/>
      </c>
      <c r="J47" s="301"/>
    </row>
    <row r="48" s="268" customFormat="1" ht="28.5" customHeight="1" spans="1:16">
      <c r="A48" s="284"/>
      <c r="B48" s="285" t="s">
        <v>174</v>
      </c>
      <c r="C48" s="287" t="s">
        <v>204</v>
      </c>
      <c r="D48" s="288" t="s">
        <v>179</v>
      </c>
      <c r="E48" s="289">
        <v>50</v>
      </c>
      <c r="F48" s="260"/>
      <c r="G48" s="290">
        <f t="shared" si="4"/>
        <v>0</v>
      </c>
      <c r="H48" s="289">
        <v>1491.05</v>
      </c>
      <c r="I48" s="300" t="str">
        <f t="shared" si="3"/>
        <v/>
      </c>
      <c r="J48" s="301"/>
      <c r="K48" s="270"/>
      <c r="L48" s="270"/>
      <c r="O48" s="275"/>
      <c r="P48" s="270"/>
    </row>
    <row r="49" s="268" customFormat="1" ht="28.5" customHeight="1" spans="1:16">
      <c r="A49" s="284"/>
      <c r="B49" s="285" t="s">
        <v>205</v>
      </c>
      <c r="C49" s="287" t="s">
        <v>206</v>
      </c>
      <c r="D49" s="288" t="s">
        <v>179</v>
      </c>
      <c r="E49" s="289">
        <v>50</v>
      </c>
      <c r="F49" s="260"/>
      <c r="G49" s="290">
        <f t="shared" si="4"/>
        <v>0</v>
      </c>
      <c r="H49" s="289">
        <v>2140.48</v>
      </c>
      <c r="I49" s="300" t="str">
        <f t="shared" si="3"/>
        <v/>
      </c>
      <c r="J49" s="301"/>
      <c r="K49" s="270"/>
      <c r="L49" s="270"/>
      <c r="O49" s="275"/>
      <c r="P49" s="270"/>
    </row>
    <row r="50" s="268" customFormat="1" ht="28.5" customHeight="1" spans="1:16">
      <c r="A50" s="284"/>
      <c r="B50" s="285" t="s">
        <v>207</v>
      </c>
      <c r="C50" s="287" t="s">
        <v>208</v>
      </c>
      <c r="D50" s="288" t="s">
        <v>179</v>
      </c>
      <c r="E50" s="289">
        <v>50</v>
      </c>
      <c r="F50" s="260"/>
      <c r="G50" s="290">
        <f t="shared" si="4"/>
        <v>0</v>
      </c>
      <c r="H50" s="289">
        <v>100.2</v>
      </c>
      <c r="I50" s="300" t="str">
        <f t="shared" si="3"/>
        <v/>
      </c>
      <c r="J50" s="301"/>
      <c r="K50" s="270"/>
      <c r="L50" s="270"/>
      <c r="O50" s="275"/>
      <c r="P50" s="270"/>
    </row>
    <row r="51" s="268" customFormat="1" ht="28.5" customHeight="1" spans="1:16">
      <c r="A51" s="284"/>
      <c r="B51" s="285" t="s">
        <v>209</v>
      </c>
      <c r="C51" s="287" t="s">
        <v>210</v>
      </c>
      <c r="D51" s="288" t="s">
        <v>179</v>
      </c>
      <c r="E51" s="289">
        <v>200</v>
      </c>
      <c r="F51" s="260"/>
      <c r="G51" s="290">
        <f t="shared" si="4"/>
        <v>0</v>
      </c>
      <c r="H51" s="289">
        <v>186.31</v>
      </c>
      <c r="I51" s="300" t="str">
        <f t="shared" si="3"/>
        <v/>
      </c>
      <c r="J51" s="301"/>
      <c r="K51" s="270"/>
      <c r="L51" s="270"/>
      <c r="O51" s="275"/>
      <c r="P51" s="270"/>
    </row>
    <row r="52" s="268" customFormat="1" ht="28.5" customHeight="1" spans="1:16">
      <c r="A52" s="284"/>
      <c r="B52" s="285" t="s">
        <v>211</v>
      </c>
      <c r="C52" s="287" t="s">
        <v>212</v>
      </c>
      <c r="D52" s="288" t="s">
        <v>179</v>
      </c>
      <c r="E52" s="289">
        <v>50</v>
      </c>
      <c r="F52" s="260"/>
      <c r="G52" s="290">
        <f t="shared" si="4"/>
        <v>0</v>
      </c>
      <c r="H52" s="289">
        <v>206.5</v>
      </c>
      <c r="I52" s="300" t="str">
        <f t="shared" si="3"/>
        <v/>
      </c>
      <c r="J52" s="301"/>
      <c r="K52" s="270"/>
      <c r="L52" s="270"/>
      <c r="O52" s="275"/>
      <c r="P52" s="270"/>
    </row>
    <row r="53" s="268" customFormat="1" ht="28.5" customHeight="1" spans="1:16">
      <c r="A53" s="284"/>
      <c r="B53" s="285" t="s">
        <v>213</v>
      </c>
      <c r="C53" s="287" t="s">
        <v>214</v>
      </c>
      <c r="D53" s="288" t="s">
        <v>179</v>
      </c>
      <c r="E53" s="289">
        <v>50</v>
      </c>
      <c r="F53" s="260"/>
      <c r="G53" s="290">
        <f t="shared" si="4"/>
        <v>0</v>
      </c>
      <c r="H53" s="289">
        <v>338.08</v>
      </c>
      <c r="I53" s="300" t="str">
        <f t="shared" si="3"/>
        <v/>
      </c>
      <c r="J53" s="301"/>
      <c r="K53" s="270"/>
      <c r="L53" s="270"/>
      <c r="O53" s="275"/>
      <c r="P53" s="270"/>
    </row>
    <row r="54" s="268" customFormat="1" ht="28.5" customHeight="1" spans="1:16">
      <c r="A54" s="284"/>
      <c r="B54" s="285" t="s">
        <v>179</v>
      </c>
      <c r="C54" s="287" t="s">
        <v>215</v>
      </c>
      <c r="D54" s="288" t="s">
        <v>179</v>
      </c>
      <c r="E54" s="289">
        <v>50</v>
      </c>
      <c r="F54" s="260"/>
      <c r="G54" s="290">
        <f t="shared" si="4"/>
        <v>0</v>
      </c>
      <c r="H54" s="289">
        <v>430.97</v>
      </c>
      <c r="I54" s="300" t="str">
        <f t="shared" si="3"/>
        <v/>
      </c>
      <c r="J54" s="301"/>
      <c r="K54" s="270"/>
      <c r="L54" s="270"/>
      <c r="O54" s="275"/>
      <c r="P54" s="270"/>
    </row>
    <row r="55" ht="28.5" customHeight="1" spans="1:10">
      <c r="A55" s="284"/>
      <c r="B55" s="285" t="s">
        <v>216</v>
      </c>
      <c r="C55" s="287" t="s">
        <v>217</v>
      </c>
      <c r="D55" s="288"/>
      <c r="E55" s="288"/>
      <c r="F55" s="289"/>
      <c r="G55" s="290"/>
      <c r="H55" s="289"/>
      <c r="I55" s="300" t="str">
        <f t="shared" si="3"/>
        <v/>
      </c>
      <c r="J55" s="301"/>
    </row>
    <row r="56" ht="28.5" customHeight="1" spans="1:10">
      <c r="A56" s="284"/>
      <c r="B56" s="285" t="s">
        <v>41</v>
      </c>
      <c r="C56" s="294" t="s">
        <v>218</v>
      </c>
      <c r="D56" s="288" t="s">
        <v>57</v>
      </c>
      <c r="E56" s="292">
        <v>300</v>
      </c>
      <c r="F56" s="260"/>
      <c r="G56" s="290">
        <f t="shared" ref="G56:G77" si="5">ROUND(F56*E56,0)</f>
        <v>0</v>
      </c>
      <c r="H56" s="289">
        <v>28.08</v>
      </c>
      <c r="I56" s="300" t="str">
        <f t="shared" si="3"/>
        <v/>
      </c>
      <c r="J56" s="301"/>
    </row>
    <row r="57" ht="28.5" customHeight="1" spans="1:10">
      <c r="A57" s="284"/>
      <c r="B57" s="285" t="s">
        <v>44</v>
      </c>
      <c r="C57" s="294" t="s">
        <v>219</v>
      </c>
      <c r="D57" s="288" t="s">
        <v>57</v>
      </c>
      <c r="E57" s="292">
        <v>300</v>
      </c>
      <c r="F57" s="260"/>
      <c r="G57" s="290">
        <f t="shared" si="5"/>
        <v>0</v>
      </c>
      <c r="H57" s="289">
        <v>22.53</v>
      </c>
      <c r="I57" s="300" t="str">
        <f t="shared" si="3"/>
        <v/>
      </c>
      <c r="J57" s="301"/>
    </row>
    <row r="58" ht="28.5" customHeight="1" spans="1:10">
      <c r="A58" s="284"/>
      <c r="B58" s="285" t="s">
        <v>46</v>
      </c>
      <c r="C58" s="294" t="s">
        <v>220</v>
      </c>
      <c r="D58" s="288" t="s">
        <v>57</v>
      </c>
      <c r="E58" s="292">
        <v>600</v>
      </c>
      <c r="F58" s="260"/>
      <c r="G58" s="290">
        <f t="shared" si="5"/>
        <v>0</v>
      </c>
      <c r="H58" s="289">
        <v>16.77</v>
      </c>
      <c r="I58" s="300" t="str">
        <f t="shared" si="3"/>
        <v/>
      </c>
      <c r="J58" s="301"/>
    </row>
    <row r="59" ht="28.5" customHeight="1" spans="1:10">
      <c r="A59" s="284"/>
      <c r="B59" s="285" t="s">
        <v>59</v>
      </c>
      <c r="C59" s="297" t="s">
        <v>221</v>
      </c>
      <c r="D59" s="288" t="s">
        <v>57</v>
      </c>
      <c r="E59" s="292">
        <v>600</v>
      </c>
      <c r="F59" s="260"/>
      <c r="G59" s="290">
        <f t="shared" si="5"/>
        <v>0</v>
      </c>
      <c r="H59" s="289">
        <v>44.59</v>
      </c>
      <c r="I59" s="300" t="str">
        <f t="shared" si="3"/>
        <v/>
      </c>
      <c r="J59" s="301"/>
    </row>
    <row r="60" ht="28.5" customHeight="1" spans="1:10">
      <c r="A60" s="284"/>
      <c r="B60" s="285" t="s">
        <v>172</v>
      </c>
      <c r="C60" s="297" t="s">
        <v>222</v>
      </c>
      <c r="D60" s="288" t="s">
        <v>57</v>
      </c>
      <c r="E60" s="292">
        <v>600</v>
      </c>
      <c r="F60" s="260"/>
      <c r="G60" s="290">
        <f t="shared" si="5"/>
        <v>0</v>
      </c>
      <c r="H60" s="289">
        <v>54.4</v>
      </c>
      <c r="I60" s="300" t="str">
        <f t="shared" si="3"/>
        <v/>
      </c>
      <c r="J60" s="301"/>
    </row>
    <row r="61" s="269" customFormat="1" ht="28.5" customHeight="1" spans="1:16">
      <c r="A61" s="284"/>
      <c r="B61" s="285" t="s">
        <v>174</v>
      </c>
      <c r="C61" s="297" t="s">
        <v>223</v>
      </c>
      <c r="D61" s="288" t="s">
        <v>57</v>
      </c>
      <c r="E61" s="292">
        <v>3000</v>
      </c>
      <c r="F61" s="260"/>
      <c r="G61" s="290">
        <f t="shared" si="5"/>
        <v>0</v>
      </c>
      <c r="H61" s="289">
        <v>76.57</v>
      </c>
      <c r="I61" s="300" t="str">
        <f t="shared" si="3"/>
        <v/>
      </c>
      <c r="J61" s="301"/>
      <c r="K61" s="270"/>
      <c r="L61" s="270"/>
      <c r="O61" s="275"/>
      <c r="P61" s="270"/>
    </row>
    <row r="62" ht="28.5" customHeight="1" spans="1:10">
      <c r="A62" s="284"/>
      <c r="B62" s="285" t="s">
        <v>205</v>
      </c>
      <c r="C62" s="287" t="s">
        <v>224</v>
      </c>
      <c r="D62" s="288" t="s">
        <v>179</v>
      </c>
      <c r="E62" s="298">
        <v>800</v>
      </c>
      <c r="F62" s="260"/>
      <c r="G62" s="290">
        <f t="shared" si="5"/>
        <v>0</v>
      </c>
      <c r="H62" s="289">
        <v>16.76</v>
      </c>
      <c r="I62" s="300" t="str">
        <f t="shared" si="3"/>
        <v/>
      </c>
      <c r="J62" s="301"/>
    </row>
    <row r="63" ht="28.5" customHeight="1" spans="1:10">
      <c r="A63" s="284"/>
      <c r="B63" s="285" t="s">
        <v>207</v>
      </c>
      <c r="C63" s="287" t="s">
        <v>225</v>
      </c>
      <c r="D63" s="288" t="s">
        <v>57</v>
      </c>
      <c r="E63" s="292">
        <v>54</v>
      </c>
      <c r="F63" s="260"/>
      <c r="G63" s="290">
        <f t="shared" si="5"/>
        <v>0</v>
      </c>
      <c r="H63" s="289">
        <v>62.4</v>
      </c>
      <c r="I63" s="300" t="str">
        <f t="shared" si="3"/>
        <v/>
      </c>
      <c r="J63" s="301"/>
    </row>
    <row r="64" ht="28.5" customHeight="1" spans="1:10">
      <c r="A64" s="284"/>
      <c r="B64" s="285" t="s">
        <v>209</v>
      </c>
      <c r="C64" s="287" t="s">
        <v>226</v>
      </c>
      <c r="D64" s="288" t="s">
        <v>179</v>
      </c>
      <c r="E64" s="298">
        <v>50</v>
      </c>
      <c r="F64" s="260"/>
      <c r="G64" s="290">
        <f t="shared" si="5"/>
        <v>0</v>
      </c>
      <c r="H64" s="289">
        <v>227.25</v>
      </c>
      <c r="I64" s="300" t="str">
        <f t="shared" si="3"/>
        <v/>
      </c>
      <c r="J64" s="301"/>
    </row>
    <row r="65" s="268" customFormat="1" ht="28.5" customHeight="1" spans="1:16">
      <c r="A65" s="284"/>
      <c r="B65" s="285" t="s">
        <v>211</v>
      </c>
      <c r="C65" s="287" t="s">
        <v>227</v>
      </c>
      <c r="D65" s="288" t="s">
        <v>57</v>
      </c>
      <c r="E65" s="292">
        <v>50</v>
      </c>
      <c r="F65" s="260"/>
      <c r="G65" s="290">
        <f t="shared" si="5"/>
        <v>0</v>
      </c>
      <c r="H65" s="289">
        <v>43.62</v>
      </c>
      <c r="I65" s="300" t="str">
        <f t="shared" si="3"/>
        <v/>
      </c>
      <c r="J65" s="301"/>
      <c r="K65" s="270"/>
      <c r="L65" s="270"/>
      <c r="O65" s="275"/>
      <c r="P65" s="270"/>
    </row>
    <row r="66" s="268" customFormat="1" ht="28.5" customHeight="1" spans="1:16">
      <c r="A66" s="284"/>
      <c r="B66" s="285" t="s">
        <v>213</v>
      </c>
      <c r="C66" s="287" t="s">
        <v>228</v>
      </c>
      <c r="D66" s="288" t="s">
        <v>57</v>
      </c>
      <c r="E66" s="292">
        <v>50</v>
      </c>
      <c r="F66" s="260"/>
      <c r="G66" s="290">
        <f t="shared" si="5"/>
        <v>0</v>
      </c>
      <c r="H66" s="289">
        <v>63.77</v>
      </c>
      <c r="I66" s="300" t="str">
        <f t="shared" si="3"/>
        <v/>
      </c>
      <c r="J66" s="301"/>
      <c r="K66" s="270"/>
      <c r="L66" s="270"/>
      <c r="O66" s="275"/>
      <c r="P66" s="270"/>
    </row>
    <row r="67" s="268" customFormat="1" ht="28.5" customHeight="1" spans="1:16">
      <c r="A67" s="284"/>
      <c r="B67" s="285" t="s">
        <v>179</v>
      </c>
      <c r="C67" s="287" t="s">
        <v>229</v>
      </c>
      <c r="D67" s="288" t="s">
        <v>57</v>
      </c>
      <c r="E67" s="292">
        <v>50</v>
      </c>
      <c r="F67" s="260"/>
      <c r="G67" s="290">
        <f t="shared" si="5"/>
        <v>0</v>
      </c>
      <c r="H67" s="289">
        <v>50.24</v>
      </c>
      <c r="I67" s="300" t="str">
        <f t="shared" si="3"/>
        <v/>
      </c>
      <c r="J67" s="301"/>
      <c r="K67" s="270"/>
      <c r="L67" s="270"/>
      <c r="O67" s="275"/>
      <c r="P67" s="270"/>
    </row>
    <row r="68" s="268" customFormat="1" ht="28.5" customHeight="1" spans="1:16">
      <c r="A68" s="284"/>
      <c r="B68" s="285" t="s">
        <v>230</v>
      </c>
      <c r="C68" s="287" t="s">
        <v>231</v>
      </c>
      <c r="D68" s="288" t="s">
        <v>43</v>
      </c>
      <c r="E68" s="298">
        <v>50</v>
      </c>
      <c r="F68" s="260"/>
      <c r="G68" s="290">
        <f t="shared" si="5"/>
        <v>0</v>
      </c>
      <c r="H68" s="289">
        <v>90.16</v>
      </c>
      <c r="I68" s="300" t="str">
        <f t="shared" si="3"/>
        <v/>
      </c>
      <c r="J68" s="301"/>
      <c r="K68" s="270"/>
      <c r="L68" s="270"/>
      <c r="O68" s="275"/>
      <c r="P68" s="270"/>
    </row>
    <row r="69" ht="28.5" customHeight="1" spans="1:10">
      <c r="A69" s="284"/>
      <c r="B69" s="285" t="s">
        <v>232</v>
      </c>
      <c r="C69" s="287" t="s">
        <v>233</v>
      </c>
      <c r="D69" s="288" t="s">
        <v>57</v>
      </c>
      <c r="E69" s="292">
        <v>85</v>
      </c>
      <c r="F69" s="260"/>
      <c r="G69" s="290">
        <f t="shared" si="5"/>
        <v>0</v>
      </c>
      <c r="H69" s="289">
        <v>36.77</v>
      </c>
      <c r="I69" s="300" t="str">
        <f t="shared" si="3"/>
        <v/>
      </c>
      <c r="J69" s="301"/>
    </row>
    <row r="70" ht="28.5" customHeight="1" spans="1:10">
      <c r="A70" s="284"/>
      <c r="B70" s="285" t="s">
        <v>234</v>
      </c>
      <c r="C70" s="297" t="s">
        <v>235</v>
      </c>
      <c r="D70" s="288" t="s">
        <v>43</v>
      </c>
      <c r="E70" s="289">
        <v>565.5</v>
      </c>
      <c r="F70" s="260"/>
      <c r="G70" s="290">
        <f t="shared" si="5"/>
        <v>0</v>
      </c>
      <c r="H70" s="289">
        <v>76.53</v>
      </c>
      <c r="I70" s="300" t="str">
        <f t="shared" ref="I70:I101" si="6">IF(F70-H70&gt;0,"超限价","")</f>
        <v/>
      </c>
      <c r="J70" s="301"/>
    </row>
    <row r="71" ht="28.5" customHeight="1" spans="1:10">
      <c r="A71" s="284"/>
      <c r="B71" s="285" t="s">
        <v>236</v>
      </c>
      <c r="C71" s="297" t="s">
        <v>237</v>
      </c>
      <c r="D71" s="288" t="s">
        <v>43</v>
      </c>
      <c r="E71" s="289">
        <v>609</v>
      </c>
      <c r="F71" s="260"/>
      <c r="G71" s="290">
        <f t="shared" si="5"/>
        <v>0</v>
      </c>
      <c r="H71" s="289">
        <v>74.86</v>
      </c>
      <c r="I71" s="300" t="str">
        <f t="shared" si="6"/>
        <v/>
      </c>
      <c r="J71" s="301"/>
    </row>
    <row r="72" ht="28.5" customHeight="1" spans="1:10">
      <c r="A72" s="284"/>
      <c r="B72" s="285" t="s">
        <v>238</v>
      </c>
      <c r="C72" s="287" t="s">
        <v>239</v>
      </c>
      <c r="D72" s="288" t="s">
        <v>43</v>
      </c>
      <c r="E72" s="289">
        <v>800</v>
      </c>
      <c r="F72" s="260"/>
      <c r="G72" s="290">
        <f t="shared" si="5"/>
        <v>0</v>
      </c>
      <c r="H72" s="289">
        <v>24.12</v>
      </c>
      <c r="I72" s="300" t="str">
        <f t="shared" si="6"/>
        <v/>
      </c>
      <c r="J72" s="301"/>
    </row>
    <row r="73" s="268" customFormat="1" ht="28.5" customHeight="1" spans="1:16">
      <c r="A73" s="284"/>
      <c r="B73" s="285" t="s">
        <v>240</v>
      </c>
      <c r="C73" s="287" t="s">
        <v>241</v>
      </c>
      <c r="D73" s="288" t="s">
        <v>43</v>
      </c>
      <c r="E73" s="289">
        <v>1000</v>
      </c>
      <c r="F73" s="260"/>
      <c r="G73" s="290">
        <f t="shared" si="5"/>
        <v>0</v>
      </c>
      <c r="H73" s="289">
        <v>14.28</v>
      </c>
      <c r="I73" s="300" t="str">
        <f t="shared" si="6"/>
        <v/>
      </c>
      <c r="J73" s="301"/>
      <c r="K73" s="270"/>
      <c r="L73" s="270"/>
      <c r="O73" s="275"/>
      <c r="P73" s="270"/>
    </row>
    <row r="74" ht="28.5" customHeight="1" spans="1:10">
      <c r="A74" s="284"/>
      <c r="B74" s="285" t="s">
        <v>242</v>
      </c>
      <c r="C74" s="287" t="s">
        <v>243</v>
      </c>
      <c r="D74" s="288" t="s">
        <v>43</v>
      </c>
      <c r="E74" s="289">
        <v>1000</v>
      </c>
      <c r="F74" s="260"/>
      <c r="G74" s="290">
        <f t="shared" si="5"/>
        <v>0</v>
      </c>
      <c r="H74" s="289">
        <v>21.84</v>
      </c>
      <c r="I74" s="300" t="str">
        <f t="shared" si="6"/>
        <v/>
      </c>
      <c r="J74" s="301"/>
    </row>
    <row r="75" ht="28.5" customHeight="1" spans="1:10">
      <c r="A75" s="284"/>
      <c r="B75" s="285" t="s">
        <v>244</v>
      </c>
      <c r="C75" s="287" t="s">
        <v>245</v>
      </c>
      <c r="D75" s="288" t="s">
        <v>148</v>
      </c>
      <c r="E75" s="289">
        <v>35</v>
      </c>
      <c r="F75" s="260"/>
      <c r="G75" s="290">
        <f t="shared" si="5"/>
        <v>0</v>
      </c>
      <c r="H75" s="289">
        <v>639.84</v>
      </c>
      <c r="I75" s="300" t="str">
        <f t="shared" si="6"/>
        <v/>
      </c>
      <c r="J75" s="301"/>
    </row>
    <row r="76" ht="28.5" customHeight="1" spans="1:10">
      <c r="A76" s="284"/>
      <c r="B76" s="285" t="s">
        <v>246</v>
      </c>
      <c r="C76" s="287" t="s">
        <v>247</v>
      </c>
      <c r="D76" s="288" t="s">
        <v>43</v>
      </c>
      <c r="E76" s="289">
        <v>200</v>
      </c>
      <c r="F76" s="260"/>
      <c r="G76" s="290">
        <f t="shared" si="5"/>
        <v>0</v>
      </c>
      <c r="H76" s="289">
        <v>93.43</v>
      </c>
      <c r="I76" s="300" t="str">
        <f t="shared" si="6"/>
        <v/>
      </c>
      <c r="J76" s="301"/>
    </row>
    <row r="77" ht="28.5" customHeight="1" spans="1:10">
      <c r="A77" s="284"/>
      <c r="B77" s="285" t="s">
        <v>248</v>
      </c>
      <c r="C77" s="294" t="s">
        <v>249</v>
      </c>
      <c r="D77" s="288" t="s">
        <v>148</v>
      </c>
      <c r="E77" s="289">
        <v>300</v>
      </c>
      <c r="F77" s="260"/>
      <c r="G77" s="290">
        <f t="shared" si="5"/>
        <v>0</v>
      </c>
      <c r="H77" s="289">
        <v>161.79</v>
      </c>
      <c r="I77" s="300" t="str">
        <f t="shared" si="6"/>
        <v/>
      </c>
      <c r="J77" s="301"/>
    </row>
    <row r="78" ht="28.5" customHeight="1" spans="1:10">
      <c r="A78" s="284"/>
      <c r="B78" s="285" t="s">
        <v>250</v>
      </c>
      <c r="C78" s="287" t="s">
        <v>251</v>
      </c>
      <c r="D78" s="288"/>
      <c r="E78" s="288"/>
      <c r="F78" s="289"/>
      <c r="G78" s="290"/>
      <c r="H78" s="289"/>
      <c r="I78" s="300" t="str">
        <f t="shared" si="6"/>
        <v/>
      </c>
      <c r="J78" s="301"/>
    </row>
    <row r="79" ht="28.5" customHeight="1" spans="1:10">
      <c r="A79" s="284"/>
      <c r="B79" s="285" t="s">
        <v>41</v>
      </c>
      <c r="C79" s="294" t="s">
        <v>252</v>
      </c>
      <c r="D79" s="288" t="s">
        <v>148</v>
      </c>
      <c r="E79" s="289">
        <v>354.8</v>
      </c>
      <c r="F79" s="260"/>
      <c r="G79" s="290">
        <f>ROUND(F79*E79,0)</f>
        <v>0</v>
      </c>
      <c r="H79" s="289">
        <v>578</v>
      </c>
      <c r="I79" s="300" t="str">
        <f t="shared" si="6"/>
        <v/>
      </c>
      <c r="J79" s="301"/>
    </row>
    <row r="80" s="269" customFormat="1" ht="32.45" customHeight="1" spans="1:16">
      <c r="A80" s="284"/>
      <c r="B80" s="285" t="s">
        <v>44</v>
      </c>
      <c r="C80" s="287" t="s">
        <v>253</v>
      </c>
      <c r="D80" s="288" t="s">
        <v>148</v>
      </c>
      <c r="E80" s="289">
        <v>1000</v>
      </c>
      <c r="F80" s="260"/>
      <c r="G80" s="290">
        <f>ROUND(F80*E80,0)</f>
        <v>0</v>
      </c>
      <c r="H80" s="289">
        <v>578</v>
      </c>
      <c r="I80" s="300" t="str">
        <f t="shared" si="6"/>
        <v/>
      </c>
      <c r="J80" s="301"/>
      <c r="K80" s="270"/>
      <c r="L80" s="270"/>
      <c r="O80" s="275"/>
      <c r="P80" s="270"/>
    </row>
    <row r="81" s="269" customFormat="1" ht="30" customHeight="1" spans="1:16">
      <c r="A81" s="284"/>
      <c r="B81" s="285" t="s">
        <v>46</v>
      </c>
      <c r="C81" s="297" t="s">
        <v>254</v>
      </c>
      <c r="D81" s="288" t="s">
        <v>148</v>
      </c>
      <c r="E81" s="289">
        <v>500</v>
      </c>
      <c r="F81" s="260"/>
      <c r="G81" s="290">
        <f>ROUND(F81*E81,0)</f>
        <v>0</v>
      </c>
      <c r="H81" s="289">
        <v>578</v>
      </c>
      <c r="I81" s="300" t="str">
        <f t="shared" si="6"/>
        <v/>
      </c>
      <c r="J81" s="301"/>
      <c r="K81" s="270"/>
      <c r="L81" s="270"/>
      <c r="O81" s="275"/>
      <c r="P81" s="270"/>
    </row>
    <row r="82" s="269" customFormat="1" ht="51" customHeight="1" spans="1:16">
      <c r="A82" s="284"/>
      <c r="B82" s="285" t="s">
        <v>59</v>
      </c>
      <c r="C82" s="287" t="s">
        <v>255</v>
      </c>
      <c r="D82" s="288" t="s">
        <v>148</v>
      </c>
      <c r="E82" s="289">
        <v>366.1</v>
      </c>
      <c r="F82" s="260"/>
      <c r="G82" s="290">
        <f>ROUND(F82*E82,0)</f>
        <v>0</v>
      </c>
      <c r="H82" s="289">
        <v>809.28</v>
      </c>
      <c r="I82" s="300" t="str">
        <f t="shared" si="6"/>
        <v/>
      </c>
      <c r="J82" s="301"/>
      <c r="K82" s="270"/>
      <c r="L82" s="270"/>
      <c r="O82" s="275"/>
      <c r="P82" s="270"/>
    </row>
    <row r="83" ht="28.5" customHeight="1" spans="1:10">
      <c r="A83" s="284"/>
      <c r="B83" s="295" t="s">
        <v>256</v>
      </c>
      <c r="C83" s="296" t="s">
        <v>257</v>
      </c>
      <c r="D83" s="295"/>
      <c r="E83" s="289"/>
      <c r="F83" s="260"/>
      <c r="G83" s="290"/>
      <c r="H83" s="289"/>
      <c r="I83" s="300" t="str">
        <f t="shared" si="6"/>
        <v/>
      </c>
      <c r="J83" s="301"/>
    </row>
    <row r="84" ht="28.5" customHeight="1" spans="1:10">
      <c r="A84" s="284"/>
      <c r="B84" s="295" t="s">
        <v>41</v>
      </c>
      <c r="C84" s="296" t="s">
        <v>258</v>
      </c>
      <c r="D84" s="295" t="s">
        <v>43</v>
      </c>
      <c r="E84" s="289">
        <v>200</v>
      </c>
      <c r="F84" s="260"/>
      <c r="G84" s="290">
        <f t="shared" ref="G84:G89" si="7">ROUND(F84*E84,0)</f>
        <v>0</v>
      </c>
      <c r="H84" s="289">
        <v>214.43</v>
      </c>
      <c r="I84" s="300" t="str">
        <f t="shared" si="6"/>
        <v/>
      </c>
      <c r="J84" s="301"/>
    </row>
    <row r="85" ht="28.5" customHeight="1" spans="1:10">
      <c r="A85" s="284"/>
      <c r="B85" s="295" t="s">
        <v>44</v>
      </c>
      <c r="C85" s="296" t="s">
        <v>259</v>
      </c>
      <c r="D85" s="295" t="s">
        <v>43</v>
      </c>
      <c r="E85" s="289">
        <v>50</v>
      </c>
      <c r="F85" s="260"/>
      <c r="G85" s="290">
        <f t="shared" si="7"/>
        <v>0</v>
      </c>
      <c r="H85" s="289">
        <v>429.8</v>
      </c>
      <c r="I85" s="300" t="str">
        <f t="shared" si="6"/>
        <v/>
      </c>
      <c r="J85" s="301"/>
    </row>
    <row r="86" s="268" customFormat="1" ht="28.5" customHeight="1" spans="1:16">
      <c r="A86" s="284"/>
      <c r="B86" s="295" t="s">
        <v>46</v>
      </c>
      <c r="C86" s="296" t="s">
        <v>260</v>
      </c>
      <c r="D86" s="295" t="s">
        <v>43</v>
      </c>
      <c r="E86" s="289">
        <v>100</v>
      </c>
      <c r="F86" s="260"/>
      <c r="G86" s="290">
        <f t="shared" si="7"/>
        <v>0</v>
      </c>
      <c r="H86" s="289">
        <v>20.15</v>
      </c>
      <c r="I86" s="300" t="str">
        <f t="shared" si="6"/>
        <v/>
      </c>
      <c r="J86" s="301"/>
      <c r="K86" s="270"/>
      <c r="L86" s="270"/>
      <c r="O86" s="275"/>
      <c r="P86" s="270"/>
    </row>
    <row r="87" s="268" customFormat="1" ht="28.5" customHeight="1" spans="1:16">
      <c r="A87" s="284"/>
      <c r="B87" s="295" t="s">
        <v>59</v>
      </c>
      <c r="C87" s="296" t="s">
        <v>261</v>
      </c>
      <c r="D87" s="295" t="s">
        <v>148</v>
      </c>
      <c r="E87" s="289">
        <v>500</v>
      </c>
      <c r="F87" s="260"/>
      <c r="G87" s="290">
        <f t="shared" si="7"/>
        <v>0</v>
      </c>
      <c r="H87" s="289">
        <v>72.58</v>
      </c>
      <c r="I87" s="300" t="str">
        <f t="shared" si="6"/>
        <v/>
      </c>
      <c r="J87" s="301"/>
      <c r="K87" s="270"/>
      <c r="L87" s="270"/>
      <c r="O87" s="275"/>
      <c r="P87" s="270"/>
    </row>
    <row r="88" ht="28.5" customHeight="1" spans="1:10">
      <c r="A88" s="284" t="s">
        <v>262</v>
      </c>
      <c r="B88" s="285" t="s">
        <v>263</v>
      </c>
      <c r="C88" s="287" t="s">
        <v>264</v>
      </c>
      <c r="D88" s="288" t="s">
        <v>148</v>
      </c>
      <c r="E88" s="289">
        <v>255.6</v>
      </c>
      <c r="F88" s="260"/>
      <c r="G88" s="290">
        <f t="shared" si="7"/>
        <v>0</v>
      </c>
      <c r="H88" s="289">
        <v>57.29</v>
      </c>
      <c r="I88" s="300" t="str">
        <f t="shared" si="6"/>
        <v/>
      </c>
      <c r="J88" s="301"/>
    </row>
    <row r="89" ht="28.5" customHeight="1" spans="1:10">
      <c r="A89" s="284"/>
      <c r="B89" s="285" t="s">
        <v>265</v>
      </c>
      <c r="C89" s="287" t="s">
        <v>266</v>
      </c>
      <c r="D89" s="288" t="s">
        <v>148</v>
      </c>
      <c r="E89" s="289">
        <v>1000</v>
      </c>
      <c r="F89" s="260"/>
      <c r="G89" s="290">
        <f t="shared" si="7"/>
        <v>0</v>
      </c>
      <c r="H89" s="289">
        <v>57.29</v>
      </c>
      <c r="I89" s="300" t="str">
        <f t="shared" si="6"/>
        <v/>
      </c>
      <c r="J89" s="301"/>
    </row>
    <row r="90" ht="39.95" customHeight="1" spans="1:10">
      <c r="A90" s="284"/>
      <c r="B90" s="285" t="s">
        <v>267</v>
      </c>
      <c r="C90" s="287" t="s">
        <v>268</v>
      </c>
      <c r="D90" s="288"/>
      <c r="E90" s="289"/>
      <c r="F90" s="289"/>
      <c r="G90" s="290"/>
      <c r="H90" s="289"/>
      <c r="I90" s="300" t="str">
        <f t="shared" si="6"/>
        <v/>
      </c>
      <c r="J90" s="301"/>
    </row>
    <row r="91" s="268" customFormat="1" ht="28.5" customHeight="1" spans="1:16">
      <c r="A91" s="284"/>
      <c r="B91" s="285" t="s">
        <v>41</v>
      </c>
      <c r="C91" s="287" t="s">
        <v>269</v>
      </c>
      <c r="D91" s="288" t="s">
        <v>43</v>
      </c>
      <c r="E91" s="289">
        <v>305000</v>
      </c>
      <c r="F91" s="260"/>
      <c r="G91" s="290">
        <f t="shared" ref="G91:G106" si="8">ROUND(F91*E91,0)</f>
        <v>0</v>
      </c>
      <c r="H91" s="289">
        <v>60.02</v>
      </c>
      <c r="I91" s="300" t="str">
        <f t="shared" si="6"/>
        <v/>
      </c>
      <c r="J91" s="301"/>
      <c r="K91" s="270"/>
      <c r="L91" s="270"/>
      <c r="O91" s="275"/>
      <c r="P91" s="270"/>
    </row>
    <row r="92" s="268" customFormat="1" ht="28.5" customHeight="1" spans="1:16">
      <c r="A92" s="284"/>
      <c r="B92" s="285" t="s">
        <v>44</v>
      </c>
      <c r="C92" s="287" t="s">
        <v>270</v>
      </c>
      <c r="D92" s="288" t="s">
        <v>43</v>
      </c>
      <c r="E92" s="289">
        <v>6000</v>
      </c>
      <c r="F92" s="260"/>
      <c r="G92" s="290">
        <f t="shared" si="8"/>
        <v>0</v>
      </c>
      <c r="H92" s="289">
        <v>202.89</v>
      </c>
      <c r="I92" s="300" t="str">
        <f t="shared" si="6"/>
        <v/>
      </c>
      <c r="J92" s="301"/>
      <c r="K92" s="270"/>
      <c r="L92" s="270"/>
      <c r="O92" s="275"/>
      <c r="P92" s="270"/>
    </row>
    <row r="93" s="268" customFormat="1" ht="28.5" customHeight="1" spans="1:16">
      <c r="A93" s="284"/>
      <c r="B93" s="285" t="s">
        <v>46</v>
      </c>
      <c r="C93" s="287" t="s">
        <v>271</v>
      </c>
      <c r="D93" s="288" t="s">
        <v>43</v>
      </c>
      <c r="E93" s="289">
        <v>53200</v>
      </c>
      <c r="F93" s="260"/>
      <c r="G93" s="290">
        <f t="shared" si="8"/>
        <v>0</v>
      </c>
      <c r="H93" s="289">
        <v>71.85</v>
      </c>
      <c r="I93" s="300" t="str">
        <f t="shared" si="6"/>
        <v/>
      </c>
      <c r="J93" s="301"/>
      <c r="K93" s="270"/>
      <c r="L93" s="270"/>
      <c r="O93" s="275"/>
      <c r="P93" s="270"/>
    </row>
    <row r="94" s="268" customFormat="1" ht="28.5" customHeight="1" spans="1:16">
      <c r="A94" s="284"/>
      <c r="B94" s="285" t="s">
        <v>59</v>
      </c>
      <c r="C94" s="287" t="s">
        <v>272</v>
      </c>
      <c r="D94" s="288" t="s">
        <v>43</v>
      </c>
      <c r="E94" s="289">
        <v>5000</v>
      </c>
      <c r="F94" s="260"/>
      <c r="G94" s="290">
        <f t="shared" si="8"/>
        <v>0</v>
      </c>
      <c r="H94" s="289">
        <v>236.59</v>
      </c>
      <c r="I94" s="300" t="str">
        <f t="shared" si="6"/>
        <v/>
      </c>
      <c r="J94" s="301"/>
      <c r="K94" s="270"/>
      <c r="L94" s="270"/>
      <c r="O94" s="275"/>
      <c r="P94" s="270"/>
    </row>
    <row r="95" s="268" customFormat="1" ht="28.5" customHeight="1" spans="1:16">
      <c r="A95" s="284"/>
      <c r="B95" s="285" t="s">
        <v>169</v>
      </c>
      <c r="C95" s="287" t="s">
        <v>273</v>
      </c>
      <c r="D95" s="288" t="s">
        <v>43</v>
      </c>
      <c r="E95" s="289">
        <v>5000</v>
      </c>
      <c r="F95" s="260"/>
      <c r="G95" s="290">
        <f t="shared" si="8"/>
        <v>0</v>
      </c>
      <c r="H95" s="289">
        <v>85.25</v>
      </c>
      <c r="I95" s="300" t="str">
        <f t="shared" si="6"/>
        <v/>
      </c>
      <c r="J95" s="301"/>
      <c r="K95" s="270"/>
      <c r="L95" s="270"/>
      <c r="O95" s="275"/>
      <c r="P95" s="270"/>
    </row>
    <row r="96" s="268" customFormat="1" ht="28.5" customHeight="1" spans="1:16">
      <c r="A96" s="284"/>
      <c r="B96" s="285" t="s">
        <v>172</v>
      </c>
      <c r="C96" s="287" t="s">
        <v>274</v>
      </c>
      <c r="D96" s="288" t="s">
        <v>43</v>
      </c>
      <c r="E96" s="289">
        <v>450</v>
      </c>
      <c r="F96" s="260"/>
      <c r="G96" s="290">
        <f t="shared" si="8"/>
        <v>0</v>
      </c>
      <c r="H96" s="289">
        <v>270.53</v>
      </c>
      <c r="I96" s="300" t="str">
        <f t="shared" si="6"/>
        <v/>
      </c>
      <c r="J96" s="301"/>
      <c r="K96" s="270"/>
      <c r="L96" s="270"/>
      <c r="O96" s="275"/>
      <c r="P96" s="270"/>
    </row>
    <row r="97" s="268" customFormat="1" ht="28.5" customHeight="1" spans="1:16">
      <c r="A97" s="284"/>
      <c r="B97" s="285" t="s">
        <v>174</v>
      </c>
      <c r="C97" s="287" t="s">
        <v>275</v>
      </c>
      <c r="D97" s="288" t="s">
        <v>43</v>
      </c>
      <c r="E97" s="289">
        <v>800</v>
      </c>
      <c r="F97" s="260"/>
      <c r="G97" s="290">
        <f t="shared" si="8"/>
        <v>0</v>
      </c>
      <c r="H97" s="289">
        <v>13.83</v>
      </c>
      <c r="I97" s="300" t="str">
        <f t="shared" si="6"/>
        <v/>
      </c>
      <c r="J97" s="301"/>
      <c r="K97" s="270"/>
      <c r="L97" s="270"/>
      <c r="O97" s="275"/>
      <c r="P97" s="270"/>
    </row>
    <row r="98" s="268" customFormat="1" ht="28.5" customHeight="1" spans="1:16">
      <c r="A98" s="284"/>
      <c r="B98" s="285" t="s">
        <v>205</v>
      </c>
      <c r="C98" s="287" t="s">
        <v>276</v>
      </c>
      <c r="D98" s="288" t="s">
        <v>43</v>
      </c>
      <c r="E98" s="289">
        <v>5000</v>
      </c>
      <c r="F98" s="260"/>
      <c r="G98" s="290">
        <f t="shared" si="8"/>
        <v>0</v>
      </c>
      <c r="H98" s="289">
        <v>61.59</v>
      </c>
      <c r="I98" s="300" t="str">
        <f t="shared" si="6"/>
        <v/>
      </c>
      <c r="J98" s="301"/>
      <c r="K98" s="270"/>
      <c r="L98" s="270"/>
      <c r="O98" s="275"/>
      <c r="P98" s="270"/>
    </row>
    <row r="99" s="268" customFormat="1" ht="28.5" customHeight="1" spans="1:16">
      <c r="A99" s="284"/>
      <c r="B99" s="285" t="s">
        <v>207</v>
      </c>
      <c r="C99" s="287" t="s">
        <v>277</v>
      </c>
      <c r="D99" s="288" t="s">
        <v>43</v>
      </c>
      <c r="E99" s="289">
        <v>5000</v>
      </c>
      <c r="F99" s="260"/>
      <c r="G99" s="290">
        <f t="shared" si="8"/>
        <v>0</v>
      </c>
      <c r="H99" s="289">
        <v>80.55</v>
      </c>
      <c r="I99" s="300" t="str">
        <f t="shared" si="6"/>
        <v/>
      </c>
      <c r="J99" s="301"/>
      <c r="K99" s="270"/>
      <c r="L99" s="270"/>
      <c r="O99" s="275"/>
      <c r="P99" s="270"/>
    </row>
    <row r="100" s="268" customFormat="1" ht="28.5" customHeight="1" spans="1:16">
      <c r="A100" s="284"/>
      <c r="B100" s="285" t="s">
        <v>209</v>
      </c>
      <c r="C100" s="287" t="s">
        <v>278</v>
      </c>
      <c r="D100" s="288" t="s">
        <v>43</v>
      </c>
      <c r="E100" s="298">
        <v>3000</v>
      </c>
      <c r="F100" s="260"/>
      <c r="G100" s="290">
        <f t="shared" si="8"/>
        <v>0</v>
      </c>
      <c r="H100" s="289">
        <v>143.87</v>
      </c>
      <c r="I100" s="300" t="str">
        <f t="shared" si="6"/>
        <v/>
      </c>
      <c r="J100" s="301"/>
      <c r="K100" s="270"/>
      <c r="L100" s="270"/>
      <c r="O100" s="275"/>
      <c r="P100" s="270"/>
    </row>
    <row r="101" s="268" customFormat="1" ht="28.5" customHeight="1" spans="1:16">
      <c r="A101" s="284"/>
      <c r="B101" s="285" t="s">
        <v>211</v>
      </c>
      <c r="C101" s="287" t="s">
        <v>275</v>
      </c>
      <c r="D101" s="288" t="s">
        <v>43</v>
      </c>
      <c r="E101" s="298">
        <v>3500</v>
      </c>
      <c r="F101" s="260"/>
      <c r="G101" s="290">
        <f t="shared" si="8"/>
        <v>0</v>
      </c>
      <c r="H101" s="289">
        <v>18.97</v>
      </c>
      <c r="I101" s="300" t="str">
        <f t="shared" si="6"/>
        <v/>
      </c>
      <c r="J101" s="301"/>
      <c r="K101" s="270"/>
      <c r="L101" s="270"/>
      <c r="O101" s="275"/>
      <c r="P101" s="270"/>
    </row>
    <row r="102" s="268" customFormat="1" ht="28.5" customHeight="1" spans="1:16">
      <c r="A102" s="284"/>
      <c r="B102" s="285" t="s">
        <v>213</v>
      </c>
      <c r="C102" s="287" t="s">
        <v>279</v>
      </c>
      <c r="D102" s="288" t="s">
        <v>43</v>
      </c>
      <c r="E102" s="298">
        <v>3500</v>
      </c>
      <c r="F102" s="260"/>
      <c r="G102" s="290">
        <f t="shared" si="8"/>
        <v>0</v>
      </c>
      <c r="H102" s="289">
        <v>29.99</v>
      </c>
      <c r="I102" s="300" t="str">
        <f t="shared" ref="I102:I140" si="9">IF(F102-H102&gt;0,"超限价","")</f>
        <v/>
      </c>
      <c r="J102" s="301"/>
      <c r="K102" s="270"/>
      <c r="L102" s="270"/>
      <c r="O102" s="275"/>
      <c r="P102" s="270"/>
    </row>
    <row r="103" s="268" customFormat="1" ht="28.5" customHeight="1" spans="1:16">
      <c r="A103" s="284"/>
      <c r="B103" s="285" t="s">
        <v>179</v>
      </c>
      <c r="C103" s="287" t="s">
        <v>280</v>
      </c>
      <c r="D103" s="288" t="s">
        <v>43</v>
      </c>
      <c r="E103" s="298">
        <v>3500</v>
      </c>
      <c r="F103" s="260"/>
      <c r="G103" s="290">
        <f t="shared" si="8"/>
        <v>0</v>
      </c>
      <c r="H103" s="289">
        <v>39.99</v>
      </c>
      <c r="I103" s="300" t="str">
        <f t="shared" si="9"/>
        <v/>
      </c>
      <c r="J103" s="301"/>
      <c r="K103" s="270"/>
      <c r="L103" s="270"/>
      <c r="O103" s="275"/>
      <c r="P103" s="270"/>
    </row>
    <row r="104" s="268" customFormat="1" ht="28.5" customHeight="1" spans="1:16">
      <c r="A104" s="284"/>
      <c r="B104" s="285" t="s">
        <v>281</v>
      </c>
      <c r="C104" s="287" t="s">
        <v>282</v>
      </c>
      <c r="D104" s="288" t="s">
        <v>43</v>
      </c>
      <c r="E104" s="298">
        <v>3376.32</v>
      </c>
      <c r="F104" s="260"/>
      <c r="G104" s="290">
        <f t="shared" si="8"/>
        <v>0</v>
      </c>
      <c r="H104" s="289">
        <v>45</v>
      </c>
      <c r="I104" s="300" t="str">
        <f t="shared" si="9"/>
        <v/>
      </c>
      <c r="J104" s="301"/>
      <c r="K104" s="270"/>
      <c r="L104" s="270"/>
      <c r="O104" s="275"/>
      <c r="P104" s="270"/>
    </row>
    <row r="105" s="268" customFormat="1" ht="28.5" customHeight="1" spans="1:16">
      <c r="A105" s="284"/>
      <c r="B105" s="285" t="s">
        <v>283</v>
      </c>
      <c r="C105" s="302" t="s">
        <v>284</v>
      </c>
      <c r="D105" s="288" t="s">
        <v>43</v>
      </c>
      <c r="E105" s="303">
        <v>500</v>
      </c>
      <c r="F105" s="260"/>
      <c r="G105" s="290">
        <f t="shared" si="8"/>
        <v>0</v>
      </c>
      <c r="H105" s="289">
        <v>205</v>
      </c>
      <c r="I105" s="300" t="str">
        <f t="shared" si="9"/>
        <v/>
      </c>
      <c r="J105" s="301"/>
      <c r="K105" s="270"/>
      <c r="L105" s="270"/>
      <c r="O105" s="275"/>
      <c r="P105" s="270"/>
    </row>
    <row r="106" ht="28.5" customHeight="1" spans="1:10">
      <c r="A106" s="284"/>
      <c r="B106" s="285" t="s">
        <v>285</v>
      </c>
      <c r="C106" s="287" t="s">
        <v>286</v>
      </c>
      <c r="D106" s="288" t="s">
        <v>148</v>
      </c>
      <c r="E106" s="298">
        <v>200</v>
      </c>
      <c r="F106" s="260"/>
      <c r="G106" s="290">
        <f t="shared" si="8"/>
        <v>0</v>
      </c>
      <c r="H106" s="289">
        <v>4703.55</v>
      </c>
      <c r="I106" s="300" t="str">
        <f t="shared" si="9"/>
        <v/>
      </c>
      <c r="J106" s="301"/>
    </row>
    <row r="107" ht="28.5" customHeight="1" spans="1:10">
      <c r="A107" s="284"/>
      <c r="B107" s="285" t="s">
        <v>287</v>
      </c>
      <c r="C107" s="287" t="s">
        <v>288</v>
      </c>
      <c r="D107" s="288"/>
      <c r="E107" s="288"/>
      <c r="F107" s="289"/>
      <c r="G107" s="290"/>
      <c r="H107" s="289"/>
      <c r="I107" s="300" t="str">
        <f t="shared" si="9"/>
        <v/>
      </c>
      <c r="J107" s="301"/>
    </row>
    <row r="108" ht="28.5" customHeight="1" spans="1:10">
      <c r="A108" s="284"/>
      <c r="B108" s="285" t="s">
        <v>44</v>
      </c>
      <c r="C108" s="287" t="s">
        <v>275</v>
      </c>
      <c r="D108" s="288" t="s">
        <v>43</v>
      </c>
      <c r="E108" s="298">
        <v>3757.9957708538</v>
      </c>
      <c r="F108" s="260"/>
      <c r="G108" s="290">
        <f>ROUND(F108*E108,0)</f>
        <v>0</v>
      </c>
      <c r="H108" s="289">
        <v>3.34</v>
      </c>
      <c r="I108" s="300" t="str">
        <f t="shared" si="9"/>
        <v/>
      </c>
      <c r="J108" s="301"/>
    </row>
    <row r="109" ht="28.5" customHeight="1" spans="1:10">
      <c r="A109" s="284"/>
      <c r="B109" s="285" t="s">
        <v>46</v>
      </c>
      <c r="C109" s="294" t="s">
        <v>289</v>
      </c>
      <c r="D109" s="288" t="s">
        <v>43</v>
      </c>
      <c r="E109" s="298">
        <v>4000</v>
      </c>
      <c r="F109" s="260"/>
      <c r="G109" s="290">
        <f>ROUND(F109*E109,0)</f>
        <v>0</v>
      </c>
      <c r="H109" s="289">
        <v>54.38</v>
      </c>
      <c r="I109" s="300" t="str">
        <f t="shared" si="9"/>
        <v/>
      </c>
      <c r="J109" s="301"/>
    </row>
    <row r="110" ht="28.5" customHeight="1" spans="1:10">
      <c r="A110" s="284"/>
      <c r="B110" s="285" t="s">
        <v>290</v>
      </c>
      <c r="C110" s="287" t="s">
        <v>291</v>
      </c>
      <c r="D110" s="288"/>
      <c r="E110" s="288"/>
      <c r="F110" s="289"/>
      <c r="G110" s="290"/>
      <c r="H110" s="289"/>
      <c r="I110" s="300" t="str">
        <f t="shared" si="9"/>
        <v/>
      </c>
      <c r="J110" s="301"/>
    </row>
    <row r="111" ht="28.5" customHeight="1" spans="1:10">
      <c r="A111" s="284"/>
      <c r="B111" s="285" t="s">
        <v>41</v>
      </c>
      <c r="C111" s="294" t="s">
        <v>292</v>
      </c>
      <c r="D111" s="288" t="s">
        <v>43</v>
      </c>
      <c r="E111" s="298">
        <v>100</v>
      </c>
      <c r="F111" s="260"/>
      <c r="G111" s="290">
        <f>ROUND(F111*E111,0)</f>
        <v>0</v>
      </c>
      <c r="H111" s="289">
        <v>10.2</v>
      </c>
      <c r="I111" s="300" t="str">
        <f t="shared" si="9"/>
        <v/>
      </c>
      <c r="J111" s="301"/>
    </row>
    <row r="112" ht="28.5" customHeight="1" spans="1:10">
      <c r="A112" s="284"/>
      <c r="B112" s="285" t="s">
        <v>46</v>
      </c>
      <c r="C112" s="297" t="s">
        <v>293</v>
      </c>
      <c r="D112" s="288" t="s">
        <v>43</v>
      </c>
      <c r="E112" s="298">
        <v>100</v>
      </c>
      <c r="F112" s="260"/>
      <c r="G112" s="290">
        <f>ROUND(F112*E112,0)</f>
        <v>0</v>
      </c>
      <c r="H112" s="289">
        <v>25.95</v>
      </c>
      <c r="I112" s="300" t="str">
        <f t="shared" si="9"/>
        <v/>
      </c>
      <c r="J112" s="301"/>
    </row>
    <row r="113" ht="28.5" customHeight="1" spans="1:10">
      <c r="A113" s="284"/>
      <c r="B113" s="285" t="s">
        <v>294</v>
      </c>
      <c r="C113" s="287" t="s">
        <v>295</v>
      </c>
      <c r="D113" s="288"/>
      <c r="E113" s="298"/>
      <c r="F113" s="289"/>
      <c r="G113" s="290"/>
      <c r="H113" s="289"/>
      <c r="I113" s="300" t="str">
        <f t="shared" si="9"/>
        <v/>
      </c>
      <c r="J113" s="301"/>
    </row>
    <row r="114" ht="28.5" customHeight="1" spans="1:10">
      <c r="A114" s="284"/>
      <c r="B114" s="285" t="s">
        <v>41</v>
      </c>
      <c r="C114" s="287" t="s">
        <v>296</v>
      </c>
      <c r="D114" s="288" t="s">
        <v>43</v>
      </c>
      <c r="E114" s="298">
        <v>800</v>
      </c>
      <c r="F114" s="260"/>
      <c r="G114" s="290">
        <f>ROUND(F114*E114,0)</f>
        <v>0</v>
      </c>
      <c r="H114" s="289">
        <v>6.52</v>
      </c>
      <c r="I114" s="300" t="str">
        <f t="shared" si="9"/>
        <v/>
      </c>
      <c r="J114" s="301"/>
    </row>
    <row r="115" ht="28.5" customHeight="1" spans="1:10">
      <c r="A115" s="284"/>
      <c r="B115" s="285" t="s">
        <v>44</v>
      </c>
      <c r="C115" s="287" t="s">
        <v>297</v>
      </c>
      <c r="D115" s="288" t="s">
        <v>43</v>
      </c>
      <c r="E115" s="298">
        <v>800</v>
      </c>
      <c r="F115" s="260"/>
      <c r="G115" s="290">
        <f>ROUND(F115*E115,0)</f>
        <v>0</v>
      </c>
      <c r="H115" s="289">
        <v>5.79</v>
      </c>
      <c r="I115" s="300" t="str">
        <f t="shared" si="9"/>
        <v/>
      </c>
      <c r="J115" s="301"/>
    </row>
    <row r="116" ht="28.5" customHeight="1" spans="1:10">
      <c r="A116" s="284"/>
      <c r="B116" s="285" t="s">
        <v>298</v>
      </c>
      <c r="C116" s="287" t="s">
        <v>299</v>
      </c>
      <c r="D116" s="288"/>
      <c r="E116" s="298"/>
      <c r="F116" s="289"/>
      <c r="G116" s="290"/>
      <c r="H116" s="289"/>
      <c r="I116" s="300" t="str">
        <f t="shared" si="9"/>
        <v/>
      </c>
      <c r="J116" s="301"/>
    </row>
    <row r="117" ht="28.5" customHeight="1" spans="1:10">
      <c r="A117" s="284"/>
      <c r="B117" s="285" t="s">
        <v>41</v>
      </c>
      <c r="C117" s="287" t="s">
        <v>296</v>
      </c>
      <c r="D117" s="288" t="s">
        <v>43</v>
      </c>
      <c r="E117" s="298">
        <v>1000</v>
      </c>
      <c r="F117" s="260"/>
      <c r="G117" s="290">
        <f>ROUND(F117*E117,0)</f>
        <v>0</v>
      </c>
      <c r="H117" s="289">
        <v>2.25</v>
      </c>
      <c r="I117" s="300" t="str">
        <f t="shared" si="9"/>
        <v/>
      </c>
      <c r="J117" s="301"/>
    </row>
    <row r="118" ht="28.5" customHeight="1" spans="1:10">
      <c r="A118" s="284"/>
      <c r="B118" s="285" t="s">
        <v>44</v>
      </c>
      <c r="C118" s="287" t="s">
        <v>297</v>
      </c>
      <c r="D118" s="288" t="s">
        <v>43</v>
      </c>
      <c r="E118" s="298">
        <v>1000</v>
      </c>
      <c r="F118" s="260"/>
      <c r="G118" s="290">
        <f>ROUND(F118*E118,0)</f>
        <v>0</v>
      </c>
      <c r="H118" s="289">
        <v>1.93</v>
      </c>
      <c r="I118" s="300" t="str">
        <f t="shared" si="9"/>
        <v/>
      </c>
      <c r="J118" s="301"/>
    </row>
    <row r="119" ht="28.5" customHeight="1" spans="1:10">
      <c r="A119" s="284"/>
      <c r="B119" s="285" t="s">
        <v>46</v>
      </c>
      <c r="C119" s="287" t="s">
        <v>300</v>
      </c>
      <c r="D119" s="288" t="s">
        <v>43</v>
      </c>
      <c r="E119" s="298">
        <v>2762.53766503745</v>
      </c>
      <c r="F119" s="260"/>
      <c r="G119" s="290">
        <f>ROUND(F119*E119,0)</f>
        <v>0</v>
      </c>
      <c r="H119" s="289">
        <v>40.58</v>
      </c>
      <c r="I119" s="300" t="str">
        <f t="shared" si="9"/>
        <v/>
      </c>
      <c r="J119" s="301"/>
    </row>
    <row r="120" ht="28.5" customHeight="1" spans="1:10">
      <c r="A120" s="284"/>
      <c r="B120" s="285" t="s">
        <v>59</v>
      </c>
      <c r="C120" s="287" t="s">
        <v>301</v>
      </c>
      <c r="D120" s="288" t="s">
        <v>43</v>
      </c>
      <c r="E120" s="298">
        <v>1000</v>
      </c>
      <c r="F120" s="260"/>
      <c r="G120" s="290">
        <f>ROUND(F120*E120,0)</f>
        <v>0</v>
      </c>
      <c r="H120" s="289">
        <v>4.1</v>
      </c>
      <c r="I120" s="300" t="str">
        <f t="shared" si="9"/>
        <v/>
      </c>
      <c r="J120" s="301"/>
    </row>
    <row r="121" ht="28.5" customHeight="1" spans="1:10">
      <c r="A121" s="284"/>
      <c r="B121" s="285" t="s">
        <v>302</v>
      </c>
      <c r="C121" s="287" t="s">
        <v>303</v>
      </c>
      <c r="D121" s="288"/>
      <c r="E121" s="298"/>
      <c r="F121" s="289"/>
      <c r="G121" s="290"/>
      <c r="H121" s="289"/>
      <c r="I121" s="300" t="str">
        <f t="shared" si="9"/>
        <v/>
      </c>
      <c r="J121" s="301"/>
    </row>
    <row r="122" ht="28.5" customHeight="1" spans="1:10">
      <c r="A122" s="284"/>
      <c r="B122" s="285" t="s">
        <v>44</v>
      </c>
      <c r="C122" s="287" t="s">
        <v>297</v>
      </c>
      <c r="D122" s="288" t="s">
        <v>43</v>
      </c>
      <c r="E122" s="298">
        <v>936.475208114309</v>
      </c>
      <c r="F122" s="260"/>
      <c r="G122" s="290">
        <f>ROUND(F122*E122,0)</f>
        <v>0</v>
      </c>
      <c r="H122" s="289">
        <v>6.61</v>
      </c>
      <c r="I122" s="300" t="str">
        <f t="shared" si="9"/>
        <v/>
      </c>
      <c r="J122" s="301"/>
    </row>
    <row r="123" ht="28.5" customHeight="1" spans="1:10">
      <c r="A123" s="284"/>
      <c r="B123" s="285" t="s">
        <v>304</v>
      </c>
      <c r="C123" s="287" t="s">
        <v>305</v>
      </c>
      <c r="D123" s="288"/>
      <c r="E123" s="298"/>
      <c r="F123" s="289"/>
      <c r="G123" s="290"/>
      <c r="H123" s="289"/>
      <c r="I123" s="300" t="str">
        <f t="shared" si="9"/>
        <v/>
      </c>
      <c r="J123" s="301"/>
    </row>
    <row r="124" s="269" customFormat="1" ht="28.5" customHeight="1" spans="1:16">
      <c r="A124" s="284"/>
      <c r="B124" s="285" t="s">
        <v>41</v>
      </c>
      <c r="C124" s="294" t="s">
        <v>306</v>
      </c>
      <c r="D124" s="288" t="s">
        <v>179</v>
      </c>
      <c r="E124" s="298">
        <v>117000</v>
      </c>
      <c r="F124" s="260"/>
      <c r="G124" s="290">
        <f>ROUND(F124*E124,0)</f>
        <v>0</v>
      </c>
      <c r="H124" s="289">
        <v>24.82</v>
      </c>
      <c r="I124" s="300" t="str">
        <f t="shared" si="9"/>
        <v/>
      </c>
      <c r="J124" s="301"/>
      <c r="K124" s="270"/>
      <c r="L124" s="270"/>
      <c r="O124" s="275"/>
      <c r="P124" s="270"/>
    </row>
    <row r="125" ht="28.5" customHeight="1" spans="1:10">
      <c r="A125" s="284"/>
      <c r="B125" s="285" t="s">
        <v>307</v>
      </c>
      <c r="C125" s="287" t="s">
        <v>308</v>
      </c>
      <c r="D125" s="288"/>
      <c r="E125" s="298"/>
      <c r="F125" s="289"/>
      <c r="G125" s="290"/>
      <c r="H125" s="289"/>
      <c r="I125" s="300" t="str">
        <f t="shared" si="9"/>
        <v/>
      </c>
      <c r="J125" s="301"/>
    </row>
    <row r="126" ht="28.5" customHeight="1" spans="1:10">
      <c r="A126" s="284"/>
      <c r="B126" s="285" t="s">
        <v>41</v>
      </c>
      <c r="C126" s="287" t="s">
        <v>309</v>
      </c>
      <c r="D126" s="288" t="s">
        <v>43</v>
      </c>
      <c r="E126" s="298">
        <v>1100</v>
      </c>
      <c r="F126" s="260"/>
      <c r="G126" s="290">
        <f>ROUND(F126*E126,0)</f>
        <v>0</v>
      </c>
      <c r="H126" s="289">
        <v>8.43</v>
      </c>
      <c r="I126" s="300" t="str">
        <f t="shared" si="9"/>
        <v/>
      </c>
      <c r="J126" s="301"/>
    </row>
    <row r="127" ht="28.5" customHeight="1" spans="1:10">
      <c r="A127" s="284"/>
      <c r="B127" s="285" t="s">
        <v>44</v>
      </c>
      <c r="C127" s="287" t="s">
        <v>310</v>
      </c>
      <c r="D127" s="288" t="s">
        <v>43</v>
      </c>
      <c r="E127" s="298">
        <v>1100</v>
      </c>
      <c r="F127" s="260"/>
      <c r="G127" s="290">
        <f>ROUND(F127*E127,0)</f>
        <v>0</v>
      </c>
      <c r="H127" s="289">
        <v>1.75</v>
      </c>
      <c r="I127" s="300" t="str">
        <f t="shared" si="9"/>
        <v/>
      </c>
      <c r="J127" s="301"/>
    </row>
    <row r="128" ht="28.5" customHeight="1" spans="1:10">
      <c r="A128" s="284"/>
      <c r="B128" s="285" t="s">
        <v>46</v>
      </c>
      <c r="C128" s="297" t="s">
        <v>311</v>
      </c>
      <c r="D128" s="288" t="s">
        <v>43</v>
      </c>
      <c r="E128" s="298">
        <v>900</v>
      </c>
      <c r="F128" s="260"/>
      <c r="G128" s="290">
        <f>ROUND(F128*E128,0)</f>
        <v>0</v>
      </c>
      <c r="H128" s="289">
        <v>46.25</v>
      </c>
      <c r="I128" s="300" t="str">
        <f t="shared" si="9"/>
        <v/>
      </c>
      <c r="J128" s="301"/>
    </row>
    <row r="129" ht="28.5" customHeight="1" spans="1:10">
      <c r="A129" s="284"/>
      <c r="B129" s="285" t="s">
        <v>312</v>
      </c>
      <c r="C129" s="287" t="s">
        <v>313</v>
      </c>
      <c r="D129" s="288" t="s">
        <v>148</v>
      </c>
      <c r="E129" s="298">
        <v>500</v>
      </c>
      <c r="F129" s="260"/>
      <c r="G129" s="290">
        <f>ROUND(F129*E129,0)</f>
        <v>0</v>
      </c>
      <c r="H129" s="289">
        <v>47.96</v>
      </c>
      <c r="I129" s="300" t="str">
        <f t="shared" si="9"/>
        <v/>
      </c>
      <c r="J129" s="301"/>
    </row>
    <row r="130" ht="28.5" customHeight="1" spans="1:10">
      <c r="A130" s="284"/>
      <c r="B130" s="285" t="s">
        <v>314</v>
      </c>
      <c r="C130" s="287" t="s">
        <v>315</v>
      </c>
      <c r="D130" s="288"/>
      <c r="E130" s="298"/>
      <c r="F130" s="289"/>
      <c r="G130" s="290"/>
      <c r="H130" s="289"/>
      <c r="I130" s="300" t="str">
        <f t="shared" si="9"/>
        <v/>
      </c>
      <c r="J130" s="301"/>
    </row>
    <row r="131" ht="28.5" customHeight="1" spans="1:10">
      <c r="A131" s="284"/>
      <c r="B131" s="285" t="s">
        <v>44</v>
      </c>
      <c r="C131" s="287" t="s">
        <v>316</v>
      </c>
      <c r="D131" s="288" t="s">
        <v>148</v>
      </c>
      <c r="E131" s="298">
        <v>7.6</v>
      </c>
      <c r="F131" s="260"/>
      <c r="G131" s="290">
        <f t="shared" ref="G131:G140" si="10">ROUND(F131*E131,0)</f>
        <v>0</v>
      </c>
      <c r="H131" s="289">
        <v>792.32</v>
      </c>
      <c r="I131" s="300" t="str">
        <f t="shared" si="9"/>
        <v/>
      </c>
      <c r="J131" s="301"/>
    </row>
    <row r="132" ht="28.5" customHeight="1" spans="1:10">
      <c r="A132" s="284"/>
      <c r="B132" s="285" t="s">
        <v>317</v>
      </c>
      <c r="C132" s="287" t="s">
        <v>318</v>
      </c>
      <c r="D132" s="288" t="s">
        <v>43</v>
      </c>
      <c r="E132" s="298">
        <v>150</v>
      </c>
      <c r="F132" s="260"/>
      <c r="G132" s="290">
        <f t="shared" si="10"/>
        <v>0</v>
      </c>
      <c r="H132" s="289">
        <v>215.08</v>
      </c>
      <c r="I132" s="300" t="str">
        <f t="shared" si="9"/>
        <v/>
      </c>
      <c r="J132" s="301"/>
    </row>
    <row r="133" ht="28.5" customHeight="1" spans="1:10">
      <c r="A133" s="284"/>
      <c r="B133" s="285" t="s">
        <v>319</v>
      </c>
      <c r="C133" s="287" t="s">
        <v>320</v>
      </c>
      <c r="D133" s="288" t="s">
        <v>148</v>
      </c>
      <c r="E133" s="298">
        <v>169</v>
      </c>
      <c r="F133" s="260"/>
      <c r="G133" s="290">
        <f t="shared" si="10"/>
        <v>0</v>
      </c>
      <c r="H133" s="289">
        <v>224.92</v>
      </c>
      <c r="I133" s="300" t="str">
        <f t="shared" si="9"/>
        <v/>
      </c>
      <c r="J133" s="301"/>
    </row>
    <row r="134" ht="28.5" customHeight="1" spans="1:10">
      <c r="A134" s="284" t="s">
        <v>50</v>
      </c>
      <c r="B134" s="285" t="s">
        <v>321</v>
      </c>
      <c r="C134" s="294" t="s">
        <v>322</v>
      </c>
      <c r="D134" s="288" t="s">
        <v>61</v>
      </c>
      <c r="E134" s="298">
        <v>30</v>
      </c>
      <c r="F134" s="260"/>
      <c r="G134" s="290">
        <f t="shared" si="10"/>
        <v>0</v>
      </c>
      <c r="H134" s="289">
        <v>173.04</v>
      </c>
      <c r="I134" s="300" t="str">
        <f t="shared" si="9"/>
        <v/>
      </c>
      <c r="J134" s="301"/>
    </row>
    <row r="135" ht="28.5" customHeight="1" spans="1:10">
      <c r="A135" s="284"/>
      <c r="B135" s="285" t="s">
        <v>323</v>
      </c>
      <c r="C135" s="294" t="s">
        <v>324</v>
      </c>
      <c r="D135" s="285" t="s">
        <v>325</v>
      </c>
      <c r="E135" s="298">
        <v>238</v>
      </c>
      <c r="F135" s="260"/>
      <c r="G135" s="290">
        <f t="shared" si="10"/>
        <v>0</v>
      </c>
      <c r="H135" s="289">
        <v>41.23</v>
      </c>
      <c r="I135" s="300" t="str">
        <f t="shared" si="9"/>
        <v/>
      </c>
      <c r="J135" s="301"/>
    </row>
    <row r="136" ht="28.5" customHeight="1" spans="1:10">
      <c r="A136" s="284"/>
      <c r="B136" s="285" t="s">
        <v>326</v>
      </c>
      <c r="C136" s="294" t="s">
        <v>327</v>
      </c>
      <c r="D136" s="285" t="s">
        <v>325</v>
      </c>
      <c r="E136" s="298">
        <v>353</v>
      </c>
      <c r="F136" s="260"/>
      <c r="G136" s="290">
        <f t="shared" si="10"/>
        <v>0</v>
      </c>
      <c r="H136" s="289">
        <v>176.27</v>
      </c>
      <c r="I136" s="300" t="str">
        <f t="shared" si="9"/>
        <v/>
      </c>
      <c r="J136" s="301"/>
    </row>
    <row r="137" ht="28.5" customHeight="1" spans="1:10">
      <c r="A137" s="284"/>
      <c r="B137" s="285" t="s">
        <v>328</v>
      </c>
      <c r="C137" s="294" t="s">
        <v>329</v>
      </c>
      <c r="D137" s="285" t="s">
        <v>325</v>
      </c>
      <c r="E137" s="298">
        <v>321</v>
      </c>
      <c r="F137" s="260"/>
      <c r="G137" s="290">
        <f t="shared" si="10"/>
        <v>0</v>
      </c>
      <c r="H137" s="289">
        <v>41.2</v>
      </c>
      <c r="I137" s="300" t="str">
        <f t="shared" si="9"/>
        <v/>
      </c>
      <c r="J137" s="301"/>
    </row>
    <row r="138" ht="28.5" customHeight="1" spans="1:10">
      <c r="A138" s="284"/>
      <c r="B138" s="285" t="s">
        <v>330</v>
      </c>
      <c r="C138" s="297" t="s">
        <v>331</v>
      </c>
      <c r="D138" s="288" t="s">
        <v>43</v>
      </c>
      <c r="E138" s="298">
        <v>15000</v>
      </c>
      <c r="F138" s="260"/>
      <c r="G138" s="290">
        <f t="shared" si="10"/>
        <v>0</v>
      </c>
      <c r="H138" s="289">
        <v>13</v>
      </c>
      <c r="I138" s="300" t="str">
        <f t="shared" si="9"/>
        <v/>
      </c>
      <c r="J138" s="301"/>
    </row>
    <row r="139" ht="28.5" customHeight="1" spans="1:10">
      <c r="A139" s="284"/>
      <c r="B139" s="285" t="s">
        <v>332</v>
      </c>
      <c r="C139" s="287" t="s">
        <v>333</v>
      </c>
      <c r="D139" s="288" t="s">
        <v>43</v>
      </c>
      <c r="E139" s="298">
        <v>399.5</v>
      </c>
      <c r="F139" s="260"/>
      <c r="G139" s="290">
        <f t="shared" si="10"/>
        <v>0</v>
      </c>
      <c r="H139" s="289">
        <v>58.13</v>
      </c>
      <c r="I139" s="300" t="str">
        <f t="shared" si="9"/>
        <v/>
      </c>
      <c r="J139" s="301"/>
    </row>
    <row r="140" ht="28.5" customHeight="1" spans="1:10">
      <c r="A140" s="284"/>
      <c r="B140" s="285" t="s">
        <v>334</v>
      </c>
      <c r="C140" s="287" t="s">
        <v>335</v>
      </c>
      <c r="D140" s="288" t="s">
        <v>148</v>
      </c>
      <c r="E140" s="298">
        <v>187.891837352704</v>
      </c>
      <c r="F140" s="260"/>
      <c r="G140" s="290">
        <f t="shared" si="10"/>
        <v>0</v>
      </c>
      <c r="H140" s="289">
        <v>518</v>
      </c>
      <c r="I140" s="300" t="str">
        <f t="shared" si="9"/>
        <v/>
      </c>
      <c r="J140" s="301"/>
    </row>
    <row r="141" ht="28.5" customHeight="1" spans="1:10">
      <c r="A141" s="304" t="s">
        <v>336</v>
      </c>
      <c r="B141" s="305"/>
      <c r="C141" s="305"/>
      <c r="D141" s="305"/>
      <c r="E141" s="305"/>
      <c r="F141" s="306"/>
      <c r="G141" s="127">
        <f>ROUND(SUM(G4:G140),0)</f>
        <v>0</v>
      </c>
      <c r="H141" s="307"/>
      <c r="I141" s="300"/>
      <c r="J141" s="308"/>
    </row>
  </sheetData>
  <sheetProtection algorithmName="SHA-512" hashValue="9O0mjFMxjOOVSelhOAGMGMGx2e1Hj2XnRWR7F+INjPTg1Upd772qY6dDPTAS8LxKwjbR/O/PtZyBU6o17w4++Q==" saltValue="ClQHkjQXmWutbxxJf+yyOA==" spinCount="100000" sheet="1" objects="1"/>
  <mergeCells count="7">
    <mergeCell ref="A1:G1"/>
    <mergeCell ref="A2:E2"/>
    <mergeCell ref="F2:G2"/>
    <mergeCell ref="A141:F141"/>
    <mergeCell ref="A4:A87"/>
    <mergeCell ref="A88:A133"/>
    <mergeCell ref="A134:A140"/>
  </mergeCells>
  <pageMargins left="0.708661417322835" right="0.708661417322835" top="0.748031496062992" bottom="0.748031496062992" header="0.31496062992126" footer="0.31496062992126"/>
  <pageSetup paperSize="9" scale="82" fitToHeight="0" orientation="portrait" horizontalDpi="300" vertic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view="pageBreakPreview" zoomScaleNormal="100" topLeftCell="A14" workbookViewId="0">
      <selection activeCell="G6" sqref="G6"/>
    </sheetView>
  </sheetViews>
  <sheetFormatPr defaultColWidth="8.75" defaultRowHeight="14.25" outlineLevelCol="7"/>
  <cols>
    <col min="1" max="1" width="10.625" style="250" customWidth="1"/>
    <col min="2" max="2" width="22.125" style="251" customWidth="1"/>
    <col min="3" max="3" width="7.625" style="252" customWidth="1"/>
    <col min="4" max="4" width="12.625" style="252" customWidth="1"/>
    <col min="5" max="5" width="12.625" style="253" customWidth="1"/>
    <col min="6" max="6" width="12.625" style="250" customWidth="1"/>
    <col min="7" max="7" width="10.625" style="254" customWidth="1"/>
    <col min="8" max="16384" width="8.75" style="202"/>
  </cols>
  <sheetData>
    <row r="1" ht="28.5" customHeight="1" spans="1:6">
      <c r="A1" s="255" t="s">
        <v>20</v>
      </c>
      <c r="B1" s="255"/>
      <c r="C1" s="255"/>
      <c r="D1" s="255"/>
      <c r="E1" s="256"/>
      <c r="F1" s="255"/>
    </row>
    <row r="2" ht="28.5" customHeight="1" spans="1:6">
      <c r="A2" s="170" t="str">
        <f>总汇总表!A2</f>
        <v>项目名称：怀柔区普通公路日常养护作业第1标段                          </v>
      </c>
      <c r="B2" s="170"/>
      <c r="C2" s="170"/>
      <c r="D2" s="170"/>
      <c r="E2" s="171" t="s">
        <v>63</v>
      </c>
      <c r="F2" s="172"/>
    </row>
    <row r="3" ht="28.5" customHeight="1" spans="1:8">
      <c r="A3" s="99" t="s">
        <v>32</v>
      </c>
      <c r="B3" s="99" t="s">
        <v>33</v>
      </c>
      <c r="C3" s="99" t="s">
        <v>34</v>
      </c>
      <c r="D3" s="99" t="s">
        <v>35</v>
      </c>
      <c r="E3" s="53" t="s">
        <v>36</v>
      </c>
      <c r="F3" s="99" t="s">
        <v>37</v>
      </c>
      <c r="G3" s="99" t="s">
        <v>133</v>
      </c>
      <c r="H3" s="236" t="s">
        <v>134</v>
      </c>
    </row>
    <row r="4" ht="28.5" customHeight="1" spans="1:8">
      <c r="A4" s="99" t="s">
        <v>337</v>
      </c>
      <c r="B4" s="257" t="s">
        <v>338</v>
      </c>
      <c r="C4" s="99" t="s">
        <v>179</v>
      </c>
      <c r="D4" s="258">
        <f>6495*(568.345+188.435*0)/(756.78)</f>
        <v>4877.7726353762</v>
      </c>
      <c r="E4" s="259"/>
      <c r="F4" s="110">
        <f t="shared" ref="F4:F9" si="0">ROUND(E4*D4,0)</f>
        <v>0</v>
      </c>
      <c r="G4" s="54">
        <v>46.55</v>
      </c>
      <c r="H4" s="240" t="str">
        <f>IF(E4-G4&gt;0,"超限价","")</f>
        <v/>
      </c>
    </row>
    <row r="5" ht="28.5" customHeight="1" spans="1:8">
      <c r="A5" s="99" t="s">
        <v>339</v>
      </c>
      <c r="B5" s="257" t="s">
        <v>340</v>
      </c>
      <c r="C5" s="99" t="s">
        <v>179</v>
      </c>
      <c r="D5" s="258">
        <f>14065.9*(568.345+188.435*0)/(756.78)*0+13500</f>
        <v>13500</v>
      </c>
      <c r="E5" s="260"/>
      <c r="F5" s="110">
        <f t="shared" si="0"/>
        <v>0</v>
      </c>
      <c r="G5" s="54">
        <v>72.44</v>
      </c>
      <c r="H5" s="240" t="str">
        <f>IF(E5-G5&gt;0,"超限价","")</f>
        <v/>
      </c>
    </row>
    <row r="6" ht="28.5" customHeight="1" spans="1:8">
      <c r="A6" s="99" t="s">
        <v>341</v>
      </c>
      <c r="B6" s="261" t="s">
        <v>342</v>
      </c>
      <c r="C6" s="262" t="s">
        <v>179</v>
      </c>
      <c r="D6" s="258">
        <f>9377*(568.345+188.435*0)/(756.78)*0+8000</f>
        <v>8000</v>
      </c>
      <c r="E6" s="260"/>
      <c r="F6" s="110">
        <f t="shared" si="0"/>
        <v>0</v>
      </c>
      <c r="G6" s="54">
        <v>63.95</v>
      </c>
      <c r="H6" s="240"/>
    </row>
    <row r="7" ht="28.5" customHeight="1" spans="1:8">
      <c r="A7" s="99" t="s">
        <v>343</v>
      </c>
      <c r="B7" s="261" t="s">
        <v>344</v>
      </c>
      <c r="C7" s="262" t="s">
        <v>43</v>
      </c>
      <c r="D7" s="258">
        <v>20</v>
      </c>
      <c r="E7" s="260"/>
      <c r="F7" s="110">
        <f t="shared" si="0"/>
        <v>0</v>
      </c>
      <c r="G7" s="54">
        <v>72</v>
      </c>
      <c r="H7" s="240"/>
    </row>
    <row r="8" ht="28.5" customHeight="1" spans="1:8">
      <c r="A8" s="99" t="s">
        <v>345</v>
      </c>
      <c r="B8" s="257" t="s">
        <v>346</v>
      </c>
      <c r="C8" s="99" t="s">
        <v>43</v>
      </c>
      <c r="D8" s="258">
        <v>280</v>
      </c>
      <c r="E8" s="260"/>
      <c r="F8" s="110">
        <f t="shared" si="0"/>
        <v>0</v>
      </c>
      <c r="G8" s="54">
        <v>46.55</v>
      </c>
      <c r="H8" s="240"/>
    </row>
    <row r="9" ht="28.5" customHeight="1" spans="1:8">
      <c r="A9" s="99" t="s">
        <v>347</v>
      </c>
      <c r="B9" s="261" t="s">
        <v>348</v>
      </c>
      <c r="C9" s="99" t="s">
        <v>43</v>
      </c>
      <c r="D9" s="258">
        <f>2546.2*(568.345+188.435*0)/(756.78)</f>
        <v>1912.20703374825</v>
      </c>
      <c r="E9" s="260"/>
      <c r="F9" s="110">
        <f t="shared" si="0"/>
        <v>0</v>
      </c>
      <c r="G9" s="54">
        <v>51.15</v>
      </c>
      <c r="H9" s="240"/>
    </row>
    <row r="10" ht="28.5" customHeight="1" spans="1:8">
      <c r="A10" s="99" t="s">
        <v>349</v>
      </c>
      <c r="B10" s="257" t="s">
        <v>350</v>
      </c>
      <c r="C10" s="99"/>
      <c r="D10" s="263"/>
      <c r="E10" s="53"/>
      <c r="F10" s="99"/>
      <c r="G10" s="54"/>
      <c r="H10" s="240"/>
    </row>
    <row r="11" ht="28.5" customHeight="1" spans="1:8">
      <c r="A11" s="99" t="s">
        <v>44</v>
      </c>
      <c r="B11" s="257" t="s">
        <v>351</v>
      </c>
      <c r="C11" s="99" t="s">
        <v>179</v>
      </c>
      <c r="D11" s="263">
        <v>16.5</v>
      </c>
      <c r="E11" s="259"/>
      <c r="F11" s="110">
        <f>ROUND(E11*D11,0)</f>
        <v>0</v>
      </c>
      <c r="G11" s="54">
        <v>553.39</v>
      </c>
      <c r="H11" s="240"/>
    </row>
    <row r="12" ht="28.5" customHeight="1" spans="1:8">
      <c r="A12" s="99" t="s">
        <v>46</v>
      </c>
      <c r="B12" s="257" t="s">
        <v>352</v>
      </c>
      <c r="C12" s="99" t="s">
        <v>179</v>
      </c>
      <c r="D12" s="263">
        <v>2.9</v>
      </c>
      <c r="E12" s="259"/>
      <c r="F12" s="110">
        <f>ROUND(E12*D12,0)</f>
        <v>0</v>
      </c>
      <c r="G12" s="54">
        <v>2457.61</v>
      </c>
      <c r="H12" s="240"/>
    </row>
    <row r="13" ht="44.45" customHeight="1" spans="1:8">
      <c r="A13" s="99" t="s">
        <v>59</v>
      </c>
      <c r="B13" s="257" t="s">
        <v>353</v>
      </c>
      <c r="C13" s="99" t="s">
        <v>179</v>
      </c>
      <c r="D13" s="258">
        <f>2000*(568.345+188.435*0)/(756.78)</f>
        <v>1502.00850973863</v>
      </c>
      <c r="E13" s="260"/>
      <c r="F13" s="110">
        <f>ROUND(E13*D13,0)</f>
        <v>0</v>
      </c>
      <c r="G13" s="54">
        <v>1106.78</v>
      </c>
      <c r="H13" s="240"/>
    </row>
    <row r="14" ht="28.5" customHeight="1" spans="1:8">
      <c r="A14" s="99" t="s">
        <v>169</v>
      </c>
      <c r="B14" s="257" t="s">
        <v>354</v>
      </c>
      <c r="C14" s="99" t="s">
        <v>179</v>
      </c>
      <c r="D14" s="258">
        <v>17.9</v>
      </c>
      <c r="E14" s="260"/>
      <c r="F14" s="110">
        <f>ROUND(E14*D14,0)</f>
        <v>0</v>
      </c>
      <c r="G14" s="54">
        <v>576</v>
      </c>
      <c r="H14" s="240"/>
    </row>
    <row r="15" ht="28.5" customHeight="1" spans="1:8">
      <c r="A15" s="99" t="s">
        <v>355</v>
      </c>
      <c r="B15" s="257" t="s">
        <v>356</v>
      </c>
      <c r="C15" s="99"/>
      <c r="D15" s="258"/>
      <c r="E15" s="54"/>
      <c r="F15" s="110"/>
      <c r="G15" s="54"/>
      <c r="H15" s="240"/>
    </row>
    <row r="16" ht="28.5" customHeight="1" spans="1:8">
      <c r="A16" s="99" t="s">
        <v>41</v>
      </c>
      <c r="B16" s="257" t="s">
        <v>357</v>
      </c>
      <c r="C16" s="99" t="s">
        <v>179</v>
      </c>
      <c r="D16" s="258">
        <v>11.7</v>
      </c>
      <c r="E16" s="260"/>
      <c r="F16" s="110">
        <f>ROUND(E16*D16,0)</f>
        <v>0</v>
      </c>
      <c r="G16" s="54">
        <v>263.59</v>
      </c>
      <c r="H16" s="240"/>
    </row>
    <row r="17" ht="28.5" customHeight="1" spans="1:8">
      <c r="A17" s="99" t="s">
        <v>44</v>
      </c>
      <c r="B17" s="257" t="s">
        <v>358</v>
      </c>
      <c r="C17" s="99" t="s">
        <v>179</v>
      </c>
      <c r="D17" s="258">
        <v>18.2</v>
      </c>
      <c r="E17" s="260"/>
      <c r="F17" s="110">
        <f>ROUND(E17*D17,0)</f>
        <v>0</v>
      </c>
      <c r="G17" s="54">
        <v>553.39</v>
      </c>
      <c r="H17" s="240"/>
    </row>
    <row r="18" customFormat="1" ht="28.5" customHeight="1" spans="1:8">
      <c r="A18" s="99" t="s">
        <v>46</v>
      </c>
      <c r="B18" s="257" t="s">
        <v>359</v>
      </c>
      <c r="C18" s="99" t="s">
        <v>179</v>
      </c>
      <c r="D18" s="258">
        <v>100</v>
      </c>
      <c r="E18" s="260"/>
      <c r="F18" s="110">
        <f>ROUND(E18*D18,0)</f>
        <v>0</v>
      </c>
      <c r="G18" s="200">
        <v>896.33</v>
      </c>
      <c r="H18" s="264"/>
    </row>
    <row r="19" customFormat="1" ht="28.5" customHeight="1" spans="1:8">
      <c r="A19" s="99" t="s">
        <v>59</v>
      </c>
      <c r="B19" s="257" t="s">
        <v>360</v>
      </c>
      <c r="C19" s="99" t="s">
        <v>179</v>
      </c>
      <c r="D19" s="258">
        <v>100</v>
      </c>
      <c r="E19" s="260"/>
      <c r="F19" s="110">
        <f>ROUND(E19*D19,0)</f>
        <v>0</v>
      </c>
      <c r="G19" s="200">
        <v>896.33</v>
      </c>
      <c r="H19" s="264"/>
    </row>
    <row r="20" s="247" customFormat="1" ht="28.5" customHeight="1" spans="1:8">
      <c r="A20" s="99" t="s">
        <v>361</v>
      </c>
      <c r="B20" s="261" t="s">
        <v>362</v>
      </c>
      <c r="C20" s="262" t="s">
        <v>179</v>
      </c>
      <c r="D20" s="258">
        <v>30</v>
      </c>
      <c r="E20" s="260"/>
      <c r="F20" s="110">
        <f t="shared" ref="F20:F62" si="1">ROUND(E20*D20,0)</f>
        <v>0</v>
      </c>
      <c r="G20" s="54">
        <v>711.56</v>
      </c>
      <c r="H20" s="240"/>
    </row>
    <row r="21" ht="28.5" customHeight="1" spans="1:8">
      <c r="A21" s="99" t="s">
        <v>363</v>
      </c>
      <c r="B21" s="261" t="s">
        <v>364</v>
      </c>
      <c r="C21" s="262" t="s">
        <v>179</v>
      </c>
      <c r="D21" s="258">
        <v>4</v>
      </c>
      <c r="E21" s="260"/>
      <c r="F21" s="110">
        <f t="shared" si="1"/>
        <v>0</v>
      </c>
      <c r="G21" s="54">
        <v>2200</v>
      </c>
      <c r="H21" s="240"/>
    </row>
    <row r="22" ht="28.5" customHeight="1" spans="1:8">
      <c r="A22" s="99" t="s">
        <v>365</v>
      </c>
      <c r="B22" s="257" t="s">
        <v>366</v>
      </c>
      <c r="C22" s="99" t="s">
        <v>148</v>
      </c>
      <c r="D22" s="258">
        <v>100</v>
      </c>
      <c r="E22" s="260"/>
      <c r="F22" s="110">
        <f t="shared" si="1"/>
        <v>0</v>
      </c>
      <c r="G22" s="54">
        <v>1225.01</v>
      </c>
      <c r="H22" s="240"/>
    </row>
    <row r="23" ht="28.5" customHeight="1" spans="1:8">
      <c r="A23" s="99" t="s">
        <v>367</v>
      </c>
      <c r="B23" s="257" t="s">
        <v>368</v>
      </c>
      <c r="C23" s="262" t="s">
        <v>148</v>
      </c>
      <c r="D23" s="263">
        <f>800*(568.345+188.435*0)/(756.78)</f>
        <v>600.803403895452</v>
      </c>
      <c r="E23" s="259"/>
      <c r="F23" s="110">
        <f t="shared" si="1"/>
        <v>0</v>
      </c>
      <c r="G23" s="54">
        <v>517.17</v>
      </c>
      <c r="H23" s="240"/>
    </row>
    <row r="24" s="247" customFormat="1" ht="28.5" customHeight="1" spans="1:8">
      <c r="A24" s="99" t="s">
        <v>369</v>
      </c>
      <c r="B24" s="261" t="s">
        <v>370</v>
      </c>
      <c r="C24" s="262" t="s">
        <v>43</v>
      </c>
      <c r="D24" s="258">
        <f>200*(568.345+188.435*0)/(756.78)</f>
        <v>150.200850973863</v>
      </c>
      <c r="E24" s="260"/>
      <c r="F24" s="110">
        <f t="shared" si="1"/>
        <v>0</v>
      </c>
      <c r="G24" s="54">
        <v>46.25</v>
      </c>
      <c r="H24" s="240"/>
    </row>
    <row r="25" s="247" customFormat="1" ht="28.5" customHeight="1" spans="1:8">
      <c r="A25" s="99" t="s">
        <v>371</v>
      </c>
      <c r="B25" s="261" t="s">
        <v>372</v>
      </c>
      <c r="C25" s="262" t="s">
        <v>43</v>
      </c>
      <c r="D25" s="258">
        <v>200</v>
      </c>
      <c r="E25" s="260"/>
      <c r="F25" s="110">
        <f t="shared" si="1"/>
        <v>0</v>
      </c>
      <c r="G25" s="54">
        <v>7.02</v>
      </c>
      <c r="H25" s="240"/>
    </row>
    <row r="26" ht="28.5" customHeight="1" spans="1:8">
      <c r="A26" s="99" t="s">
        <v>373</v>
      </c>
      <c r="B26" s="261" t="s">
        <v>374</v>
      </c>
      <c r="C26" s="262" t="s">
        <v>148</v>
      </c>
      <c r="D26" s="258">
        <v>8.8</v>
      </c>
      <c r="E26" s="260"/>
      <c r="F26" s="110">
        <f t="shared" si="1"/>
        <v>0</v>
      </c>
      <c r="G26" s="54">
        <v>499.74</v>
      </c>
      <c r="H26" s="240"/>
    </row>
    <row r="27" ht="28.5" customHeight="1" spans="1:8">
      <c r="A27" s="99" t="s">
        <v>375</v>
      </c>
      <c r="B27" s="261" t="s">
        <v>376</v>
      </c>
      <c r="C27" s="262" t="s">
        <v>43</v>
      </c>
      <c r="D27" s="258">
        <f>500*(568.345+188.435*0)/(756.78)</f>
        <v>375.502127434657</v>
      </c>
      <c r="E27" s="260"/>
      <c r="F27" s="110">
        <f t="shared" si="1"/>
        <v>0</v>
      </c>
      <c r="G27" s="54">
        <v>12.43</v>
      </c>
      <c r="H27" s="240"/>
    </row>
    <row r="28" ht="28.5" customHeight="1" spans="1:8">
      <c r="A28" s="99" t="s">
        <v>377</v>
      </c>
      <c r="B28" s="261" t="s">
        <v>378</v>
      </c>
      <c r="C28" s="262" t="s">
        <v>43</v>
      </c>
      <c r="D28" s="258">
        <f>500*(568.345+188.435*0)/(756.78)</f>
        <v>375.502127434657</v>
      </c>
      <c r="E28" s="260"/>
      <c r="F28" s="110">
        <f t="shared" si="1"/>
        <v>0</v>
      </c>
      <c r="G28" s="54">
        <v>34.7</v>
      </c>
      <c r="H28" s="240"/>
    </row>
    <row r="29" ht="28.5" customHeight="1" spans="1:8">
      <c r="A29" s="99" t="s">
        <v>379</v>
      </c>
      <c r="B29" s="257" t="s">
        <v>380</v>
      </c>
      <c r="C29" s="99" t="s">
        <v>57</v>
      </c>
      <c r="D29" s="265">
        <v>1</v>
      </c>
      <c r="E29" s="259"/>
      <c r="F29" s="110">
        <f t="shared" si="1"/>
        <v>0</v>
      </c>
      <c r="G29" s="54">
        <v>1300</v>
      </c>
      <c r="H29" s="240"/>
    </row>
    <row r="30" ht="28.5" customHeight="1" spans="1:8">
      <c r="A30" s="99" t="s">
        <v>381</v>
      </c>
      <c r="B30" s="257" t="s">
        <v>382</v>
      </c>
      <c r="C30" s="99" t="s">
        <v>383</v>
      </c>
      <c r="D30" s="263">
        <f>8000*(568.345+188.435*0)/(756.78)*0+7000</f>
        <v>7000</v>
      </c>
      <c r="E30" s="259"/>
      <c r="F30" s="110">
        <f t="shared" si="1"/>
        <v>0</v>
      </c>
      <c r="G30" s="54">
        <v>348.51</v>
      </c>
      <c r="H30" s="240"/>
    </row>
    <row r="31" ht="28.5" customHeight="1" spans="1:8">
      <c r="A31" s="99" t="s">
        <v>384</v>
      </c>
      <c r="B31" s="257" t="s">
        <v>385</v>
      </c>
      <c r="C31" s="262" t="s">
        <v>148</v>
      </c>
      <c r="D31" s="263">
        <v>10</v>
      </c>
      <c r="E31" s="259"/>
      <c r="F31" s="110">
        <f t="shared" si="1"/>
        <v>0</v>
      </c>
      <c r="G31" s="54">
        <v>10754.19</v>
      </c>
      <c r="H31" s="240"/>
    </row>
    <row r="32" ht="28.5" customHeight="1" spans="1:8">
      <c r="A32" s="99" t="s">
        <v>386</v>
      </c>
      <c r="B32" s="257" t="s">
        <v>387</v>
      </c>
      <c r="C32" s="262" t="s">
        <v>148</v>
      </c>
      <c r="D32" s="263">
        <v>10</v>
      </c>
      <c r="E32" s="259"/>
      <c r="F32" s="110">
        <f t="shared" si="1"/>
        <v>0</v>
      </c>
      <c r="G32" s="54">
        <v>10686.46</v>
      </c>
      <c r="H32" s="240"/>
    </row>
    <row r="33" ht="28.5" customHeight="1" spans="1:8">
      <c r="A33" s="99" t="s">
        <v>388</v>
      </c>
      <c r="B33" s="257" t="s">
        <v>389</v>
      </c>
      <c r="C33" s="262"/>
      <c r="D33" s="263"/>
      <c r="E33" s="53"/>
      <c r="F33" s="110"/>
      <c r="G33" s="54"/>
      <c r="H33" s="240"/>
    </row>
    <row r="34" s="247" customFormat="1" ht="28.5" customHeight="1" spans="1:8">
      <c r="A34" s="99" t="s">
        <v>41</v>
      </c>
      <c r="B34" s="261" t="s">
        <v>390</v>
      </c>
      <c r="C34" s="262" t="s">
        <v>179</v>
      </c>
      <c r="D34" s="258">
        <v>30</v>
      </c>
      <c r="E34" s="260"/>
      <c r="F34" s="110">
        <f>ROUND(E34*D34,0)</f>
        <v>0</v>
      </c>
      <c r="G34" s="54">
        <v>45.43</v>
      </c>
      <c r="H34" s="240"/>
    </row>
    <row r="35" s="247" customFormat="1" ht="28.5" customHeight="1" spans="1:8">
      <c r="A35" s="99" t="s">
        <v>44</v>
      </c>
      <c r="B35" s="261" t="s">
        <v>391</v>
      </c>
      <c r="C35" s="262" t="s">
        <v>179</v>
      </c>
      <c r="D35" s="258">
        <v>30</v>
      </c>
      <c r="E35" s="260"/>
      <c r="F35" s="110">
        <f>ROUND(E35*D35,0)</f>
        <v>0</v>
      </c>
      <c r="G35" s="54">
        <v>276.78</v>
      </c>
      <c r="H35" s="240"/>
    </row>
    <row r="36" s="247" customFormat="1" ht="28.5" customHeight="1" spans="1:8">
      <c r="A36" s="99" t="s">
        <v>46</v>
      </c>
      <c r="B36" s="261" t="s">
        <v>392</v>
      </c>
      <c r="C36" s="262" t="s">
        <v>179</v>
      </c>
      <c r="D36" s="258">
        <v>30</v>
      </c>
      <c r="E36" s="260"/>
      <c r="F36" s="110">
        <f>ROUND(E36*D36,0)</f>
        <v>0</v>
      </c>
      <c r="G36" s="54">
        <v>220.95</v>
      </c>
      <c r="H36" s="240"/>
    </row>
    <row r="37" ht="28.5" customHeight="1" spans="1:8">
      <c r="A37" s="99" t="s">
        <v>393</v>
      </c>
      <c r="B37" s="261" t="s">
        <v>394</v>
      </c>
      <c r="C37" s="262" t="s">
        <v>179</v>
      </c>
      <c r="D37" s="258">
        <f>699.2*(568.345+188.435*0)/(756.78)</f>
        <v>525.102175004625</v>
      </c>
      <c r="E37" s="260"/>
      <c r="F37" s="110">
        <f t="shared" si="1"/>
        <v>0</v>
      </c>
      <c r="G37" s="54">
        <v>230.82</v>
      </c>
      <c r="H37" s="240"/>
    </row>
    <row r="38" ht="28.5" customHeight="1" spans="1:8">
      <c r="A38" s="99" t="s">
        <v>395</v>
      </c>
      <c r="B38" s="261" t="s">
        <v>396</v>
      </c>
      <c r="C38" s="262" t="s">
        <v>148</v>
      </c>
      <c r="D38" s="258">
        <v>50</v>
      </c>
      <c r="E38" s="260"/>
      <c r="F38" s="110">
        <f t="shared" si="1"/>
        <v>0</v>
      </c>
      <c r="G38" s="54">
        <v>1883.07</v>
      </c>
      <c r="H38" s="240"/>
    </row>
    <row r="39" s="247" customFormat="1" ht="28.5" customHeight="1" spans="1:8">
      <c r="A39" s="99" t="s">
        <v>397</v>
      </c>
      <c r="B39" s="261" t="s">
        <v>398</v>
      </c>
      <c r="C39" s="262" t="s">
        <v>148</v>
      </c>
      <c r="D39" s="258">
        <v>50</v>
      </c>
      <c r="E39" s="260"/>
      <c r="F39" s="110">
        <f t="shared" si="1"/>
        <v>0</v>
      </c>
      <c r="G39" s="54">
        <v>895.25</v>
      </c>
      <c r="H39" s="240"/>
    </row>
    <row r="40" s="247" customFormat="1" ht="28.5" customHeight="1" spans="1:8">
      <c r="A40" s="99" t="s">
        <v>399</v>
      </c>
      <c r="B40" s="261" t="s">
        <v>400</v>
      </c>
      <c r="C40" s="262" t="s">
        <v>43</v>
      </c>
      <c r="D40" s="258">
        <f>500*(568.345+188.435*0)/(756.78)</f>
        <v>375.502127434657</v>
      </c>
      <c r="E40" s="260"/>
      <c r="F40" s="110">
        <f t="shared" si="1"/>
        <v>0</v>
      </c>
      <c r="G40" s="54">
        <v>51.34</v>
      </c>
      <c r="H40" s="240"/>
    </row>
    <row r="41" s="248" customFormat="1" ht="28.5" customHeight="1" spans="1:8">
      <c r="A41" s="99" t="s">
        <v>401</v>
      </c>
      <c r="B41" s="261" t="s">
        <v>402</v>
      </c>
      <c r="C41" s="262" t="s">
        <v>148</v>
      </c>
      <c r="D41" s="258">
        <v>39.3</v>
      </c>
      <c r="E41" s="260"/>
      <c r="F41" s="110">
        <f t="shared" si="1"/>
        <v>0</v>
      </c>
      <c r="G41" s="54">
        <v>2057.92</v>
      </c>
      <c r="H41" s="240"/>
    </row>
    <row r="42" s="247" customFormat="1" ht="28.5" customHeight="1" spans="1:8">
      <c r="A42" s="99" t="s">
        <v>403</v>
      </c>
      <c r="B42" s="261" t="s">
        <v>404</v>
      </c>
      <c r="C42" s="262" t="s">
        <v>148</v>
      </c>
      <c r="D42" s="258">
        <v>14.5</v>
      </c>
      <c r="E42" s="260"/>
      <c r="F42" s="110">
        <f t="shared" si="1"/>
        <v>0</v>
      </c>
      <c r="G42" s="54">
        <v>807.83</v>
      </c>
      <c r="H42" s="240"/>
    </row>
    <row r="43" s="249" customFormat="1" ht="28.5" customHeight="1" spans="1:8">
      <c r="A43" s="99" t="s">
        <v>405</v>
      </c>
      <c r="B43" s="261" t="s">
        <v>406</v>
      </c>
      <c r="C43" s="262" t="s">
        <v>148</v>
      </c>
      <c r="D43" s="258">
        <v>10</v>
      </c>
      <c r="E43" s="260"/>
      <c r="F43" s="110">
        <f t="shared" si="1"/>
        <v>0</v>
      </c>
      <c r="G43" s="54">
        <v>851.13</v>
      </c>
      <c r="H43" s="240"/>
    </row>
    <row r="44" s="249" customFormat="1" ht="28.5" customHeight="1" spans="1:8">
      <c r="A44" s="99" t="s">
        <v>407</v>
      </c>
      <c r="B44" s="261" t="s">
        <v>408</v>
      </c>
      <c r="C44" s="262" t="s">
        <v>171</v>
      </c>
      <c r="D44" s="258">
        <f>1000*(568.345+188.435*0)/(756.78)</f>
        <v>751.004254869315</v>
      </c>
      <c r="E44" s="260"/>
      <c r="F44" s="110">
        <f t="shared" si="1"/>
        <v>0</v>
      </c>
      <c r="G44" s="54">
        <v>9.5</v>
      </c>
      <c r="H44" s="240"/>
    </row>
    <row r="45" s="249" customFormat="1" ht="28.5" customHeight="1" spans="1:8">
      <c r="A45" s="99" t="s">
        <v>409</v>
      </c>
      <c r="B45" s="261" t="s">
        <v>410</v>
      </c>
      <c r="C45" s="262" t="s">
        <v>171</v>
      </c>
      <c r="D45" s="258">
        <f>1000*(568.345+188.435*0)/(756.78)</f>
        <v>751.004254869315</v>
      </c>
      <c r="E45" s="260"/>
      <c r="F45" s="110">
        <f t="shared" si="1"/>
        <v>0</v>
      </c>
      <c r="G45" s="54">
        <v>9.34</v>
      </c>
      <c r="H45" s="240"/>
    </row>
    <row r="46" s="249" customFormat="1" ht="28.5" customHeight="1" spans="1:8">
      <c r="A46" s="99" t="s">
        <v>411</v>
      </c>
      <c r="B46" s="261" t="s">
        <v>412</v>
      </c>
      <c r="C46" s="262" t="s">
        <v>171</v>
      </c>
      <c r="D46" s="258">
        <f>500*(568.345+188.435*0)/(756.78)</f>
        <v>375.502127434657</v>
      </c>
      <c r="E46" s="260"/>
      <c r="F46" s="110">
        <f t="shared" si="1"/>
        <v>0</v>
      </c>
      <c r="G46" s="54">
        <v>9.72</v>
      </c>
      <c r="H46" s="240"/>
    </row>
    <row r="47" ht="28.5" customHeight="1" spans="1:8">
      <c r="A47" s="99" t="s">
        <v>413</v>
      </c>
      <c r="B47" s="266" t="s">
        <v>414</v>
      </c>
      <c r="C47" s="54" t="s">
        <v>179</v>
      </c>
      <c r="D47" s="258">
        <v>23.6</v>
      </c>
      <c r="E47" s="260"/>
      <c r="F47" s="110">
        <f t="shared" si="1"/>
        <v>0</v>
      </c>
      <c r="G47" s="54">
        <v>3510.99</v>
      </c>
      <c r="H47" s="240"/>
    </row>
    <row r="48" s="247" customFormat="1" ht="28.5" customHeight="1" spans="1:8">
      <c r="A48" s="99" t="s">
        <v>415</v>
      </c>
      <c r="B48" s="261" t="s">
        <v>416</v>
      </c>
      <c r="C48" s="262" t="s">
        <v>148</v>
      </c>
      <c r="D48" s="258">
        <v>5</v>
      </c>
      <c r="E48" s="260"/>
      <c r="F48" s="110">
        <f t="shared" si="1"/>
        <v>0</v>
      </c>
      <c r="G48" s="54">
        <v>1296.98</v>
      </c>
      <c r="H48" s="240"/>
    </row>
    <row r="49" s="247" customFormat="1" ht="28.5" customHeight="1" spans="1:8">
      <c r="A49" s="99" t="s">
        <v>417</v>
      </c>
      <c r="B49" s="261" t="s">
        <v>418</v>
      </c>
      <c r="C49" s="262" t="s">
        <v>148</v>
      </c>
      <c r="D49" s="258">
        <v>5</v>
      </c>
      <c r="E49" s="260"/>
      <c r="F49" s="110">
        <f t="shared" si="1"/>
        <v>0</v>
      </c>
      <c r="G49" s="54">
        <v>979.67</v>
      </c>
      <c r="H49" s="240"/>
    </row>
    <row r="50" ht="28.5" customHeight="1" spans="1:8">
      <c r="A50" s="99" t="s">
        <v>419</v>
      </c>
      <c r="B50" s="261" t="s">
        <v>420</v>
      </c>
      <c r="C50" s="262" t="s">
        <v>179</v>
      </c>
      <c r="D50" s="258">
        <f>15354.5*(568.345+188.435*0)/(756.78)*0+15000</f>
        <v>15000</v>
      </c>
      <c r="E50" s="260"/>
      <c r="F50" s="110">
        <f t="shared" si="1"/>
        <v>0</v>
      </c>
      <c r="G50" s="54">
        <v>18.25</v>
      </c>
      <c r="H50" s="240"/>
    </row>
    <row r="51" ht="28.5" customHeight="1" spans="1:8">
      <c r="A51" s="99" t="s">
        <v>421</v>
      </c>
      <c r="B51" s="261" t="s">
        <v>422</v>
      </c>
      <c r="C51" s="262" t="s">
        <v>61</v>
      </c>
      <c r="D51" s="258">
        <v>8</v>
      </c>
      <c r="E51" s="260"/>
      <c r="F51" s="110">
        <f t="shared" si="1"/>
        <v>0</v>
      </c>
      <c r="G51" s="54">
        <v>727</v>
      </c>
      <c r="H51" s="240"/>
    </row>
    <row r="52" ht="28.5" customHeight="1" spans="1:8">
      <c r="A52" s="99" t="s">
        <v>423</v>
      </c>
      <c r="B52" s="261" t="s">
        <v>424</v>
      </c>
      <c r="C52" s="262" t="s">
        <v>179</v>
      </c>
      <c r="D52" s="258">
        <v>56</v>
      </c>
      <c r="E52" s="260"/>
      <c r="F52" s="110">
        <f t="shared" si="1"/>
        <v>0</v>
      </c>
      <c r="G52" s="54">
        <v>202.43</v>
      </c>
      <c r="H52" s="240"/>
    </row>
    <row r="53" ht="28.5" customHeight="1" spans="1:8">
      <c r="A53" s="99" t="s">
        <v>425</v>
      </c>
      <c r="B53" s="261" t="s">
        <v>426</v>
      </c>
      <c r="C53" s="262" t="s">
        <v>148</v>
      </c>
      <c r="D53" s="258">
        <v>91.9</v>
      </c>
      <c r="E53" s="260"/>
      <c r="F53" s="110">
        <f t="shared" si="1"/>
        <v>0</v>
      </c>
      <c r="G53" s="54">
        <v>368.51</v>
      </c>
      <c r="H53" s="240"/>
    </row>
    <row r="54" s="247" customFormat="1" ht="28.5" customHeight="1" spans="1:8">
      <c r="A54" s="99" t="s">
        <v>427</v>
      </c>
      <c r="B54" s="261" t="s">
        <v>428</v>
      </c>
      <c r="C54" s="262" t="s">
        <v>148</v>
      </c>
      <c r="D54" s="258">
        <v>100</v>
      </c>
      <c r="E54" s="260"/>
      <c r="F54" s="110">
        <f t="shared" si="1"/>
        <v>0</v>
      </c>
      <c r="G54" s="54">
        <v>208.61</v>
      </c>
      <c r="H54" s="240"/>
    </row>
    <row r="55" ht="28.5" customHeight="1" spans="1:8">
      <c r="A55" s="99" t="s">
        <v>429</v>
      </c>
      <c r="B55" s="261" t="s">
        <v>430</v>
      </c>
      <c r="C55" s="262" t="s">
        <v>325</v>
      </c>
      <c r="D55" s="265">
        <v>34</v>
      </c>
      <c r="E55" s="260"/>
      <c r="F55" s="110">
        <f t="shared" si="1"/>
        <v>0</v>
      </c>
      <c r="G55" s="54">
        <v>176.27</v>
      </c>
      <c r="H55" s="240"/>
    </row>
    <row r="56" s="247" customFormat="1" ht="28.5" customHeight="1" spans="1:8">
      <c r="A56" s="99" t="s">
        <v>431</v>
      </c>
      <c r="B56" s="261" t="s">
        <v>432</v>
      </c>
      <c r="C56" s="262" t="s">
        <v>325</v>
      </c>
      <c r="D56" s="265">
        <v>100</v>
      </c>
      <c r="E56" s="260"/>
      <c r="F56" s="110">
        <f t="shared" si="1"/>
        <v>0</v>
      </c>
      <c r="G56" s="54">
        <v>240</v>
      </c>
      <c r="H56" s="240"/>
    </row>
    <row r="57" s="247" customFormat="1" ht="28.5" customHeight="1" spans="1:8">
      <c r="A57" s="99" t="s">
        <v>433</v>
      </c>
      <c r="B57" s="261" t="s">
        <v>434</v>
      </c>
      <c r="C57" s="262" t="s">
        <v>179</v>
      </c>
      <c r="D57" s="258">
        <v>200</v>
      </c>
      <c r="E57" s="260"/>
      <c r="F57" s="110">
        <f t="shared" si="1"/>
        <v>0</v>
      </c>
      <c r="G57" s="54">
        <v>42</v>
      </c>
      <c r="H57" s="240"/>
    </row>
    <row r="58" ht="28.5" customHeight="1" spans="1:8">
      <c r="A58" s="99" t="s">
        <v>435</v>
      </c>
      <c r="B58" s="261" t="s">
        <v>436</v>
      </c>
      <c r="C58" s="262" t="s">
        <v>148</v>
      </c>
      <c r="D58" s="258">
        <v>0.6</v>
      </c>
      <c r="E58" s="260"/>
      <c r="F58" s="110">
        <f t="shared" si="1"/>
        <v>0</v>
      </c>
      <c r="G58" s="54">
        <v>1381.66</v>
      </c>
      <c r="H58" s="240"/>
    </row>
    <row r="59" ht="28.5" customHeight="1" spans="1:8">
      <c r="A59" s="99" t="s">
        <v>437</v>
      </c>
      <c r="B59" s="261" t="s">
        <v>438</v>
      </c>
      <c r="C59" s="262" t="s">
        <v>148</v>
      </c>
      <c r="D59" s="258">
        <v>0.8</v>
      </c>
      <c r="E59" s="260"/>
      <c r="F59" s="110">
        <f t="shared" si="1"/>
        <v>0</v>
      </c>
      <c r="G59" s="54">
        <v>161.78</v>
      </c>
      <c r="H59" s="240"/>
    </row>
    <row r="60" ht="28.5" customHeight="1" spans="1:8">
      <c r="A60" s="99" t="s">
        <v>439</v>
      </c>
      <c r="B60" s="261" t="s">
        <v>440</v>
      </c>
      <c r="C60" s="262" t="s">
        <v>138</v>
      </c>
      <c r="D60" s="265">
        <v>80</v>
      </c>
      <c r="E60" s="260"/>
      <c r="F60" s="110">
        <f t="shared" si="1"/>
        <v>0</v>
      </c>
      <c r="G60" s="54">
        <v>180</v>
      </c>
      <c r="H60" s="240"/>
    </row>
    <row r="61" ht="28.5" customHeight="1" spans="1:8">
      <c r="A61" s="99" t="s">
        <v>441</v>
      </c>
      <c r="B61" s="261" t="s">
        <v>442</v>
      </c>
      <c r="C61" s="262" t="s">
        <v>383</v>
      </c>
      <c r="D61" s="54">
        <v>6.8</v>
      </c>
      <c r="E61" s="260"/>
      <c r="F61" s="110">
        <f t="shared" si="1"/>
        <v>0</v>
      </c>
      <c r="G61" s="54">
        <v>282</v>
      </c>
      <c r="H61" s="240"/>
    </row>
    <row r="62" ht="28.5" customHeight="1" spans="1:8">
      <c r="A62" s="99" t="s">
        <v>443</v>
      </c>
      <c r="B62" s="261" t="s">
        <v>444</v>
      </c>
      <c r="C62" s="262" t="s">
        <v>383</v>
      </c>
      <c r="D62" s="54">
        <f>1800*(568.345+188.435*0)/(756.78)*0+1500</f>
        <v>1500</v>
      </c>
      <c r="E62" s="260"/>
      <c r="F62" s="110">
        <f t="shared" si="1"/>
        <v>0</v>
      </c>
      <c r="G62" s="54">
        <v>269.53</v>
      </c>
      <c r="H62" s="240"/>
    </row>
    <row r="63" ht="28.5" customHeight="1" spans="1:8">
      <c r="A63" s="99" t="s">
        <v>445</v>
      </c>
      <c r="B63" s="261" t="s">
        <v>446</v>
      </c>
      <c r="C63" s="262" t="s">
        <v>148</v>
      </c>
      <c r="D63" s="54">
        <f>650*(568.345+188.435*0)/(756.78)*0+500</f>
        <v>500</v>
      </c>
      <c r="E63" s="260"/>
      <c r="F63" s="110">
        <f t="shared" ref="F63:F74" si="2">ROUND(E63*D63,0)</f>
        <v>0</v>
      </c>
      <c r="G63" s="54">
        <v>68.15</v>
      </c>
      <c r="H63" s="240"/>
    </row>
    <row r="64" s="247" customFormat="1" ht="28.5" customHeight="1" spans="1:8">
      <c r="A64" s="99" t="s">
        <v>447</v>
      </c>
      <c r="B64" s="261" t="s">
        <v>448</v>
      </c>
      <c r="C64" s="262" t="s">
        <v>179</v>
      </c>
      <c r="D64" s="54">
        <v>30</v>
      </c>
      <c r="E64" s="260"/>
      <c r="F64" s="110">
        <f t="shared" si="2"/>
        <v>0</v>
      </c>
      <c r="G64" s="54">
        <v>82.81</v>
      </c>
      <c r="H64" s="240"/>
    </row>
    <row r="65" s="247" customFormat="1" ht="28.5" customHeight="1" spans="1:8">
      <c r="A65" s="99" t="s">
        <v>449</v>
      </c>
      <c r="B65" s="261" t="s">
        <v>450</v>
      </c>
      <c r="C65" s="262" t="s">
        <v>43</v>
      </c>
      <c r="D65" s="54">
        <v>200</v>
      </c>
      <c r="E65" s="260"/>
      <c r="F65" s="110">
        <f t="shared" si="2"/>
        <v>0</v>
      </c>
      <c r="G65" s="54">
        <v>260</v>
      </c>
      <c r="H65" s="240"/>
    </row>
    <row r="66" s="247" customFormat="1" ht="28.5" customHeight="1" spans="1:8">
      <c r="A66" s="99" t="s">
        <v>451</v>
      </c>
      <c r="B66" s="261" t="s">
        <v>452</v>
      </c>
      <c r="C66" s="262" t="s">
        <v>453</v>
      </c>
      <c r="D66" s="265">
        <v>5</v>
      </c>
      <c r="E66" s="260"/>
      <c r="F66" s="110">
        <f t="shared" si="2"/>
        <v>0</v>
      </c>
      <c r="G66" s="54">
        <v>904</v>
      </c>
      <c r="H66" s="240"/>
    </row>
    <row r="67" s="247" customFormat="1" ht="28.5" customHeight="1" spans="1:8">
      <c r="A67" s="99" t="s">
        <v>454</v>
      </c>
      <c r="B67" s="261" t="s">
        <v>455</v>
      </c>
      <c r="C67" s="262" t="s">
        <v>138</v>
      </c>
      <c r="D67" s="265">
        <v>50</v>
      </c>
      <c r="E67" s="260"/>
      <c r="F67" s="110">
        <f t="shared" si="2"/>
        <v>0</v>
      </c>
      <c r="G67" s="54">
        <v>65.7</v>
      </c>
      <c r="H67" s="240"/>
    </row>
    <row r="68" s="247" customFormat="1" ht="28.5" customHeight="1" spans="1:8">
      <c r="A68" s="99" t="s">
        <v>456</v>
      </c>
      <c r="B68" s="261" t="s">
        <v>457</v>
      </c>
      <c r="C68" s="262" t="s">
        <v>458</v>
      </c>
      <c r="D68" s="258">
        <v>30</v>
      </c>
      <c r="E68" s="260"/>
      <c r="F68" s="110">
        <f t="shared" si="2"/>
        <v>0</v>
      </c>
      <c r="G68" s="54">
        <v>147.47</v>
      </c>
      <c r="H68" s="240"/>
    </row>
    <row r="69" s="247" customFormat="1" ht="28.5" customHeight="1" spans="1:8">
      <c r="A69" s="99" t="s">
        <v>459</v>
      </c>
      <c r="B69" s="261" t="s">
        <v>460</v>
      </c>
      <c r="C69" s="262" t="s">
        <v>458</v>
      </c>
      <c r="D69" s="258">
        <v>30</v>
      </c>
      <c r="E69" s="260"/>
      <c r="F69" s="110">
        <f t="shared" si="2"/>
        <v>0</v>
      </c>
      <c r="G69" s="54">
        <v>180.6</v>
      </c>
      <c r="H69" s="240"/>
    </row>
    <row r="70" s="247" customFormat="1" ht="28.5" customHeight="1" spans="1:8">
      <c r="A70" s="99" t="s">
        <v>461</v>
      </c>
      <c r="B70" s="261" t="s">
        <v>462</v>
      </c>
      <c r="C70" s="262" t="s">
        <v>43</v>
      </c>
      <c r="D70" s="258">
        <f>1000*(568.345+188.435*0)/(756.78)</f>
        <v>751.004254869315</v>
      </c>
      <c r="E70" s="260"/>
      <c r="F70" s="110">
        <f t="shared" si="2"/>
        <v>0</v>
      </c>
      <c r="G70" s="54">
        <v>150.89</v>
      </c>
      <c r="H70" s="240"/>
    </row>
    <row r="71" s="247" customFormat="1" ht="28.5" customHeight="1" spans="1:8">
      <c r="A71" s="99" t="s">
        <v>463</v>
      </c>
      <c r="B71" s="105" t="s">
        <v>464</v>
      </c>
      <c r="C71" s="106" t="s">
        <v>138</v>
      </c>
      <c r="D71" s="267">
        <v>10</v>
      </c>
      <c r="E71" s="102"/>
      <c r="F71" s="103">
        <f t="shared" si="2"/>
        <v>0</v>
      </c>
      <c r="G71" s="54">
        <v>1215.45</v>
      </c>
      <c r="H71" s="240"/>
    </row>
    <row r="72" s="247" customFormat="1" ht="28.5" customHeight="1" spans="1:8">
      <c r="A72" s="99" t="s">
        <v>465</v>
      </c>
      <c r="B72" s="105" t="s">
        <v>466</v>
      </c>
      <c r="C72" s="106" t="s">
        <v>138</v>
      </c>
      <c r="D72" s="267">
        <v>50</v>
      </c>
      <c r="E72" s="102"/>
      <c r="F72" s="103">
        <f t="shared" si="2"/>
        <v>0</v>
      </c>
      <c r="G72" s="54">
        <v>415.14</v>
      </c>
      <c r="H72" s="240"/>
    </row>
    <row r="73" s="247" customFormat="1" ht="28.5" customHeight="1" spans="1:8">
      <c r="A73" s="99" t="s">
        <v>467</v>
      </c>
      <c r="B73" s="261" t="s">
        <v>468</v>
      </c>
      <c r="C73" s="262" t="s">
        <v>43</v>
      </c>
      <c r="D73" s="258">
        <v>200</v>
      </c>
      <c r="E73" s="260"/>
      <c r="F73" s="110">
        <f t="shared" si="2"/>
        <v>0</v>
      </c>
      <c r="G73" s="54">
        <v>140.95</v>
      </c>
      <c r="H73" s="240"/>
    </row>
    <row r="74" s="247" customFormat="1" ht="28.5" customHeight="1" spans="1:8">
      <c r="A74" s="99" t="s">
        <v>469</v>
      </c>
      <c r="B74" s="261" t="s">
        <v>470</v>
      </c>
      <c r="C74" s="262" t="s">
        <v>453</v>
      </c>
      <c r="D74" s="265">
        <v>2</v>
      </c>
      <c r="E74" s="260"/>
      <c r="F74" s="110">
        <f t="shared" si="2"/>
        <v>0</v>
      </c>
      <c r="G74" s="54">
        <v>500</v>
      </c>
      <c r="H74" s="240"/>
    </row>
    <row r="75" ht="28.5" customHeight="1" spans="1:8">
      <c r="A75" s="111" t="s">
        <v>471</v>
      </c>
      <c r="B75" s="111"/>
      <c r="C75" s="111"/>
      <c r="D75" s="111"/>
      <c r="E75" s="54"/>
      <c r="F75" s="127">
        <f>ROUND(SUM(F4:F74),0)</f>
        <v>0</v>
      </c>
      <c r="G75" s="112"/>
      <c r="H75" s="240"/>
    </row>
  </sheetData>
  <sheetProtection algorithmName="SHA-512" hashValue="gX7L2vG5NPvbMYtMHqk7F4MpGcEEd5uobuDP82H82acB7Gf6PEoIZOYhODfj0xG+VvRWKu/A3+ZOarLykywPFg==" saltValue="cry8BVgYAkyQsU/E95Xm+A==" spinCount="100000" sheet="1" objects="1"/>
  <mergeCells count="4">
    <mergeCell ref="A1:F1"/>
    <mergeCell ref="A2:D2"/>
    <mergeCell ref="E2:F2"/>
    <mergeCell ref="A75:E75"/>
  </mergeCells>
  <printOptions horizontalCentered="1"/>
  <pageMargins left="0.708333333333333" right="0.708333333333333" top="0.747916666666667" bottom="0.747916666666667" header="0.314583333333333" footer="0.314583333333333"/>
  <pageSetup paperSize="9" scale="79" orientation="portrait" horizontalDpi="300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6" master="" otherUserPermission="visible"/>
  <rangeList sheetStid="9" master="" otherUserPermission="visible"/>
  <rangeList sheetStid="1" master="" otherUserPermission="visible"/>
  <rangeList sheetStid="6" master="" otherUserPermission="visible"/>
  <rangeList sheetStid="11" master="" otherUserPermission="visible"/>
  <rangeList sheetStid="7" master="" otherUserPermission="visible"/>
  <rangeList sheetStid="37" master="" otherUserPermission="visible"/>
  <rangeList sheetStid="30" master="" otherUserPermission="visible"/>
  <rangeList sheetStid="31" master="" otherUserPermission="visible"/>
  <rangeList sheetStid="5" master="" otherUserPermission="visible"/>
  <rangeList sheetStid="12" master="" otherUserPermission="visible"/>
  <rangeList sheetStid="26" master="" otherUserPermission="visible"/>
  <rangeList sheetStid="28" master="" otherUserPermission="visible"/>
  <rangeList sheetStid="23" master="" otherUserPermission="visible"/>
  <rangeList sheetStid="25" master="" otherUserPermission="visible"/>
  <rangeList sheetStid="3" master="" otherUserPermission="visible"/>
  <rangeList sheetStid="13" master="" otherUserPermission="visible"/>
  <rangeList sheetStid="34" master="" otherUserPermission="visible"/>
  <rangeList sheetStid="15" master="" otherUserPermission="visible"/>
  <rangeList sheetStid="16" master="" otherUserPermission="visible"/>
  <rangeList sheetStid="17" master="" otherUserPermission="visible"/>
  <rangeList sheetStid="18" master="" otherUserPermission="visible"/>
  <rangeList sheetStid="19" master="" otherUserPermission="visible"/>
  <rangeList sheetStid="20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总汇总表</vt:lpstr>
      <vt:lpstr>路基、路面及附属设施日常养护（一类项目）</vt:lpstr>
      <vt:lpstr>桥涵维护（一类项目）</vt:lpstr>
      <vt:lpstr>隧道维护-土建（一类项目）</vt:lpstr>
      <vt:lpstr>巡查服务作业</vt:lpstr>
      <vt:lpstr>专项作业</vt:lpstr>
      <vt:lpstr>公路保洁</vt:lpstr>
      <vt:lpstr>路基、路面及附属设施日常养护（二类项目）</vt:lpstr>
      <vt:lpstr>桥涵维护（二类项目）  </vt:lpstr>
      <vt:lpstr>隧道维护-土建（二类项目） </vt:lpstr>
      <vt:lpstr>安全生产费（道路日常养护）</vt:lpstr>
      <vt:lpstr>工程量清单汇总表（道路日常养护）</vt:lpstr>
      <vt:lpstr>隧道机电设施维护（一类项目）</vt:lpstr>
      <vt:lpstr>隧道机电设施维护（二类项目）</vt:lpstr>
      <vt:lpstr>安全生产费（隧道机电设施维护） </vt:lpstr>
      <vt:lpstr>工程量清单汇总表（隧道机电设施维护）</vt:lpstr>
      <vt:lpstr>交通安全设施维护（一类项目）</vt:lpstr>
      <vt:lpstr>交通安全设施维护 (二类项目) </vt:lpstr>
      <vt:lpstr>安全生产费（交通安全设施维护）</vt:lpstr>
      <vt:lpstr>工程量清单汇总表（交通安全设施维护）</vt:lpstr>
      <vt:lpstr>绿化日常管护（一类项目）</vt:lpstr>
      <vt:lpstr>绿化日常管护（二类项目）</vt:lpstr>
      <vt:lpstr>安全生产费（绿化日常管护）</vt:lpstr>
      <vt:lpstr>工程量清单汇总表 （绿化日常管护）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zxxy</dc:creator>
  <cp:lastModifiedBy>LRD</cp:lastModifiedBy>
  <dcterms:created xsi:type="dcterms:W3CDTF">2020-08-18T09:45:00Z</dcterms:created>
  <cp:lastPrinted>2022-03-01T07:40:00Z</cp:lastPrinted>
  <dcterms:modified xsi:type="dcterms:W3CDTF">2025-02-17T08:29:02Z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392B5845087244EFA9C304DB13840CC4_12</vt:lpwstr>
  </property>
  <property fmtid="{D5CDD505-2E9C-101B-9397-08002B2CF9AE}" pid="4" name="KSOReadingLayout">
    <vt:bool>true</vt:bool>
  </property>
</Properties>
</file>